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05" yWindow="4575" windowWidth="21270" windowHeight="5055"/>
  </bookViews>
  <sheets>
    <sheet name="VBTAI" sheetId="5" r:id="rId1"/>
    <sheet name="LM" sheetId="6" r:id="rId2"/>
  </sheets>
  <calcPr calcId="145621" iterateDelta="1E-4"/>
</workbook>
</file>

<file path=xl/calcChain.xml><?xml version="1.0" encoding="utf-8"?>
<calcChain xmlns="http://schemas.openxmlformats.org/spreadsheetml/2006/main">
  <c r="R63" i="6" l="1"/>
  <c r="Q63" i="6"/>
  <c r="P63" i="6"/>
  <c r="O63" i="6"/>
  <c r="N63" i="6"/>
  <c r="M63" i="6"/>
  <c r="L63" i="6"/>
  <c r="K63" i="6"/>
  <c r="J63" i="6"/>
  <c r="I63" i="6"/>
  <c r="H63" i="6"/>
  <c r="G63" i="6"/>
  <c r="F63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R36" i="6" l="1"/>
  <c r="F36" i="6" s="1"/>
  <c r="H25" i="5" l="1"/>
  <c r="U25" i="5" s="1"/>
  <c r="T44" i="5"/>
  <c r="T21" i="5"/>
  <c r="T52" i="5"/>
  <c r="F7" i="6" l="1"/>
  <c r="F67" i="6" s="1"/>
  <c r="R67" i="6"/>
  <c r="Q67" i="6"/>
  <c r="P67" i="6"/>
  <c r="O67" i="6"/>
  <c r="N67" i="6"/>
  <c r="M67" i="6"/>
  <c r="L67" i="6"/>
  <c r="K67" i="6"/>
  <c r="J67" i="6"/>
  <c r="I67" i="6"/>
  <c r="H67" i="6"/>
  <c r="G67" i="6"/>
  <c r="F35" i="6"/>
  <c r="R66" i="6"/>
  <c r="Q66" i="6"/>
  <c r="P66" i="6"/>
  <c r="O66" i="6"/>
  <c r="N66" i="6"/>
  <c r="M66" i="6"/>
  <c r="L66" i="6"/>
  <c r="K66" i="6"/>
  <c r="J66" i="6"/>
  <c r="I66" i="6"/>
  <c r="H66" i="6"/>
  <c r="G66" i="6"/>
  <c r="R26" i="6" l="1"/>
  <c r="H44" i="5" l="1"/>
  <c r="S37" i="5" l="1"/>
  <c r="S71" i="5" s="1"/>
  <c r="H43" i="5"/>
  <c r="R37" i="6" l="1"/>
  <c r="T68" i="5"/>
  <c r="T46" i="5"/>
  <c r="S68" i="5"/>
  <c r="R68" i="5"/>
  <c r="Q68" i="5"/>
  <c r="P68" i="5"/>
  <c r="O68" i="5"/>
  <c r="N68" i="5"/>
  <c r="M68" i="5"/>
  <c r="L68" i="5"/>
  <c r="K68" i="5"/>
  <c r="J68" i="5"/>
  <c r="I68" i="5"/>
  <c r="H53" i="5"/>
  <c r="H52" i="5"/>
  <c r="T73" i="5"/>
  <c r="T7" i="5" l="1"/>
  <c r="T6" i="5" l="1"/>
  <c r="F6" i="6" l="1"/>
  <c r="K73" i="6" l="1"/>
  <c r="F10" i="5"/>
  <c r="F8" i="5"/>
  <c r="F7" i="5"/>
  <c r="F46" i="5"/>
  <c r="T70" i="5"/>
  <c r="S70" i="5"/>
  <c r="R70" i="5"/>
  <c r="Q70" i="5"/>
  <c r="P70" i="5"/>
  <c r="O70" i="5"/>
  <c r="N70" i="5"/>
  <c r="M70" i="5"/>
  <c r="L70" i="5"/>
  <c r="K70" i="5"/>
  <c r="J70" i="5"/>
  <c r="I70" i="5"/>
  <c r="T75" i="5"/>
  <c r="S75" i="5"/>
  <c r="R75" i="5"/>
  <c r="Q75" i="5"/>
  <c r="P75" i="5"/>
  <c r="O75" i="5"/>
  <c r="N75" i="5"/>
  <c r="M75" i="5"/>
  <c r="L75" i="5"/>
  <c r="K75" i="5"/>
  <c r="J75" i="5"/>
  <c r="I75" i="5"/>
  <c r="F31" i="5" l="1"/>
  <c r="F29" i="5"/>
  <c r="F28" i="5"/>
  <c r="F26" i="5" l="1"/>
  <c r="F14" i="5"/>
  <c r="F22" i="5"/>
  <c r="F21" i="5"/>
  <c r="F15" i="5"/>
  <c r="F13" i="5"/>
  <c r="Q36" i="6" l="1"/>
  <c r="J74" i="6" l="1"/>
  <c r="L73" i="6"/>
  <c r="F34" i="5" l="1"/>
  <c r="F32" i="5"/>
  <c r="F30" i="5"/>
  <c r="H33" i="5" l="1"/>
  <c r="U33" i="5" s="1"/>
  <c r="H31" i="5"/>
  <c r="F20" i="5" l="1"/>
  <c r="R59" i="6" l="1"/>
  <c r="Q59" i="6"/>
  <c r="P59" i="6"/>
  <c r="O59" i="6"/>
  <c r="N59" i="6"/>
  <c r="M59" i="6"/>
  <c r="L59" i="6"/>
  <c r="K59" i="6"/>
  <c r="J59" i="6"/>
  <c r="I59" i="6"/>
  <c r="H59" i="6"/>
  <c r="G59" i="6"/>
  <c r="F32" i="6"/>
  <c r="F24" i="5" l="1"/>
  <c r="F30" i="6" l="1"/>
  <c r="F31" i="6"/>
  <c r="O28" i="6"/>
  <c r="R61" i="6" l="1"/>
  <c r="Q61" i="6"/>
  <c r="P61" i="6"/>
  <c r="O61" i="6"/>
  <c r="N61" i="6"/>
  <c r="M61" i="6"/>
  <c r="L61" i="6"/>
  <c r="K61" i="6"/>
  <c r="J61" i="6"/>
  <c r="I61" i="6"/>
  <c r="H61" i="6"/>
  <c r="G61" i="6"/>
  <c r="R60" i="6"/>
  <c r="Q60" i="6"/>
  <c r="P60" i="6"/>
  <c r="O60" i="6"/>
  <c r="N60" i="6"/>
  <c r="M60" i="6"/>
  <c r="L60" i="6"/>
  <c r="K60" i="6"/>
  <c r="J60" i="6"/>
  <c r="I60" i="6"/>
  <c r="H60" i="6"/>
  <c r="G60" i="6"/>
  <c r="F28" i="6"/>
  <c r="F61" i="6" s="1"/>
  <c r="F27" i="6"/>
  <c r="F60" i="6" s="1"/>
  <c r="P7" i="5" l="1"/>
  <c r="F9" i="6"/>
  <c r="O7" i="5" l="1"/>
  <c r="N7" i="5" l="1"/>
  <c r="N22" i="5"/>
  <c r="R42" i="6"/>
  <c r="Q42" i="6"/>
  <c r="P42" i="6"/>
  <c r="O42" i="6"/>
  <c r="N42" i="6"/>
  <c r="M42" i="6"/>
  <c r="L42" i="6"/>
  <c r="K42" i="6"/>
  <c r="J42" i="6"/>
  <c r="I42" i="6"/>
  <c r="H42" i="6"/>
  <c r="G42" i="6"/>
  <c r="F24" i="6" l="1"/>
  <c r="F42" i="6"/>
  <c r="F11" i="5" l="1"/>
  <c r="F63" i="5" s="1"/>
  <c r="F50" i="6" l="1"/>
  <c r="F51" i="6"/>
  <c r="F52" i="6"/>
  <c r="F53" i="6"/>
  <c r="F54" i="6"/>
  <c r="F49" i="6"/>
  <c r="F48" i="6"/>
  <c r="F47" i="6" l="1"/>
  <c r="J15" i="6" l="1"/>
  <c r="F15" i="6" l="1"/>
  <c r="F46" i="6"/>
  <c r="K23" i="5" l="1"/>
  <c r="T11" i="5" l="1"/>
  <c r="S11" i="5"/>
  <c r="R11" i="5"/>
  <c r="Q11" i="5"/>
  <c r="P11" i="5"/>
  <c r="O11" i="5"/>
  <c r="N11" i="5"/>
  <c r="M11" i="5"/>
  <c r="L11" i="5"/>
  <c r="K11" i="5"/>
  <c r="J11" i="5"/>
  <c r="I11" i="5"/>
  <c r="O77" i="5"/>
  <c r="T77" i="5"/>
  <c r="S77" i="5"/>
  <c r="R77" i="5"/>
  <c r="Q77" i="5"/>
  <c r="P77" i="5"/>
  <c r="N77" i="5"/>
  <c r="M77" i="5"/>
  <c r="L77" i="5"/>
  <c r="K77" i="5"/>
  <c r="J77" i="5"/>
  <c r="I77" i="5"/>
  <c r="B11" i="5"/>
  <c r="B63" i="5" s="1"/>
  <c r="H23" i="5"/>
  <c r="F55" i="6"/>
  <c r="B56" i="6"/>
  <c r="F45" i="6"/>
  <c r="F66" i="6" s="1"/>
  <c r="J69" i="5"/>
  <c r="T69" i="5"/>
  <c r="S69" i="5"/>
  <c r="R69" i="5"/>
  <c r="Q69" i="5"/>
  <c r="P69" i="5"/>
  <c r="O69" i="5"/>
  <c r="N69" i="5"/>
  <c r="M69" i="5"/>
  <c r="L69" i="5"/>
  <c r="K69" i="5"/>
  <c r="I69" i="5"/>
  <c r="K72" i="6" l="1"/>
  <c r="H77" i="5"/>
  <c r="U23" i="5"/>
  <c r="H17" i="5"/>
  <c r="U17" i="5" l="1"/>
  <c r="H70" i="5"/>
  <c r="F81" i="5"/>
  <c r="T76" i="5" l="1"/>
  <c r="S76" i="5"/>
  <c r="R76" i="5"/>
  <c r="Q76" i="5"/>
  <c r="P76" i="5"/>
  <c r="O76" i="5"/>
  <c r="N76" i="5"/>
  <c r="M76" i="5"/>
  <c r="L76" i="5"/>
  <c r="K76" i="5"/>
  <c r="J76" i="5"/>
  <c r="I76" i="5"/>
  <c r="T80" i="5"/>
  <c r="S80" i="5"/>
  <c r="R80" i="5"/>
  <c r="Q80" i="5"/>
  <c r="P80" i="5"/>
  <c r="O80" i="5"/>
  <c r="N80" i="5"/>
  <c r="M80" i="5"/>
  <c r="L80" i="5"/>
  <c r="K80" i="5"/>
  <c r="J80" i="5"/>
  <c r="I80" i="5"/>
  <c r="S78" i="5"/>
  <c r="Q78" i="5"/>
  <c r="P78" i="5"/>
  <c r="O78" i="5"/>
  <c r="N78" i="5"/>
  <c r="M78" i="5"/>
  <c r="L78" i="5"/>
  <c r="K78" i="5"/>
  <c r="H59" i="5"/>
  <c r="S46" i="5"/>
  <c r="Q46" i="5"/>
  <c r="P46" i="5"/>
  <c r="O46" i="5"/>
  <c r="N46" i="5"/>
  <c r="M46" i="5"/>
  <c r="L46" i="5"/>
  <c r="K46" i="5"/>
  <c r="H61" i="5"/>
  <c r="J46" i="5"/>
  <c r="H51" i="5"/>
  <c r="H55" i="5"/>
  <c r="H57" i="5" l="1"/>
  <c r="H58" i="5" l="1"/>
  <c r="R78" i="5"/>
  <c r="R46" i="5"/>
  <c r="H49" i="5"/>
  <c r="T78" i="5"/>
  <c r="J78" i="5"/>
  <c r="I78" i="5"/>
  <c r="H48" i="5"/>
  <c r="M37" i="5"/>
  <c r="M71" i="5" s="1"/>
  <c r="H50" i="5"/>
  <c r="H60" i="5"/>
  <c r="H56" i="5"/>
  <c r="H73" i="5" s="1"/>
  <c r="M63" i="5" l="1"/>
  <c r="H47" i="5"/>
  <c r="I46" i="5"/>
  <c r="H46" i="5" s="1"/>
  <c r="U46" i="5" l="1"/>
  <c r="C63" i="5" l="1"/>
  <c r="F33" i="6" l="1"/>
  <c r="F59" i="6" s="1"/>
  <c r="K70" i="6" s="1"/>
  <c r="L70" i="6" s="1"/>
  <c r="H16" i="5"/>
  <c r="F26" i="6"/>
  <c r="F10" i="6"/>
  <c r="F11" i="6"/>
  <c r="F12" i="6"/>
  <c r="F13" i="6"/>
  <c r="F34" i="6"/>
  <c r="F65" i="6" s="1"/>
  <c r="H38" i="5"/>
  <c r="T37" i="5"/>
  <c r="T71" i="5" s="1"/>
  <c r="S63" i="5"/>
  <c r="R37" i="5"/>
  <c r="R71" i="5" s="1"/>
  <c r="Q37" i="5"/>
  <c r="Q71" i="5" s="1"/>
  <c r="P37" i="5"/>
  <c r="P71" i="5" s="1"/>
  <c r="O37" i="5"/>
  <c r="O71" i="5" s="1"/>
  <c r="N37" i="5"/>
  <c r="N71" i="5" s="1"/>
  <c r="L37" i="5"/>
  <c r="L71" i="5" s="1"/>
  <c r="K37" i="5"/>
  <c r="K71" i="5" s="1"/>
  <c r="J37" i="5"/>
  <c r="I37" i="5"/>
  <c r="H42" i="5"/>
  <c r="F14" i="6"/>
  <c r="H35" i="5"/>
  <c r="U35" i="5" s="1"/>
  <c r="H27" i="5"/>
  <c r="T67" i="5"/>
  <c r="S67" i="5"/>
  <c r="R67" i="5"/>
  <c r="Q67" i="5"/>
  <c r="P67" i="5"/>
  <c r="O67" i="5"/>
  <c r="N67" i="5"/>
  <c r="M67" i="5"/>
  <c r="L67" i="5"/>
  <c r="K67" i="5"/>
  <c r="J67" i="5"/>
  <c r="I67" i="5"/>
  <c r="H14" i="5"/>
  <c r="U14" i="5" s="1"/>
  <c r="T66" i="5"/>
  <c r="S66" i="5"/>
  <c r="R66" i="5"/>
  <c r="Q66" i="5"/>
  <c r="P66" i="5"/>
  <c r="O66" i="5"/>
  <c r="N66" i="5"/>
  <c r="M66" i="5"/>
  <c r="L66" i="5"/>
  <c r="K66" i="5"/>
  <c r="J66" i="5"/>
  <c r="I66" i="5"/>
  <c r="H12" i="5"/>
  <c r="H66" i="5" s="1"/>
  <c r="R65" i="6"/>
  <c r="Q65" i="6"/>
  <c r="P65" i="6"/>
  <c r="O65" i="6"/>
  <c r="N65" i="6"/>
  <c r="M65" i="6"/>
  <c r="L65" i="6"/>
  <c r="K65" i="6"/>
  <c r="J65" i="6"/>
  <c r="I65" i="6"/>
  <c r="H65" i="6"/>
  <c r="G65" i="6"/>
  <c r="H45" i="5"/>
  <c r="H34" i="5"/>
  <c r="U34" i="5" s="1"/>
  <c r="H24" i="5"/>
  <c r="H78" i="5" s="1"/>
  <c r="H40" i="5"/>
  <c r="H9" i="5"/>
  <c r="H21" i="5"/>
  <c r="U21" i="5" s="1"/>
  <c r="H26" i="5"/>
  <c r="H79" i="5" s="1"/>
  <c r="H6" i="5"/>
  <c r="H7" i="5"/>
  <c r="H41" i="5"/>
  <c r="H39" i="5"/>
  <c r="U31" i="5"/>
  <c r="H10" i="5"/>
  <c r="U10" i="5" s="1"/>
  <c r="H18" i="5"/>
  <c r="U18" i="5" s="1"/>
  <c r="H19" i="5"/>
  <c r="M72" i="5"/>
  <c r="T72" i="5"/>
  <c r="S72" i="5"/>
  <c r="R72" i="5"/>
  <c r="Q72" i="5"/>
  <c r="P72" i="5"/>
  <c r="O72" i="5"/>
  <c r="N72" i="5"/>
  <c r="L72" i="5"/>
  <c r="K72" i="5"/>
  <c r="J72" i="5"/>
  <c r="I72" i="5"/>
  <c r="H20" i="5"/>
  <c r="U20" i="5" s="1"/>
  <c r="T79" i="5"/>
  <c r="S79" i="5"/>
  <c r="R79" i="5"/>
  <c r="Q79" i="5"/>
  <c r="P79" i="5"/>
  <c r="O79" i="5"/>
  <c r="N79" i="5"/>
  <c r="M79" i="5"/>
  <c r="L79" i="5"/>
  <c r="K79" i="5"/>
  <c r="J79" i="5"/>
  <c r="I79" i="5"/>
  <c r="T74" i="5"/>
  <c r="S74" i="5"/>
  <c r="R74" i="5"/>
  <c r="Q74" i="5"/>
  <c r="P74" i="5"/>
  <c r="O74" i="5"/>
  <c r="N74" i="5"/>
  <c r="M74" i="5"/>
  <c r="L74" i="5"/>
  <c r="K74" i="5"/>
  <c r="J74" i="5"/>
  <c r="I74" i="5"/>
  <c r="H36" i="5"/>
  <c r="U36" i="5" s="1"/>
  <c r="H30" i="5"/>
  <c r="H69" i="5" s="1"/>
  <c r="H29" i="5"/>
  <c r="U29" i="5" s="1"/>
  <c r="H28" i="5"/>
  <c r="U28" i="5" s="1"/>
  <c r="H22" i="5"/>
  <c r="H76" i="5" s="1"/>
  <c r="H15" i="5"/>
  <c r="H13" i="5"/>
  <c r="H8" i="5"/>
  <c r="I63" i="5" l="1"/>
  <c r="I71" i="5"/>
  <c r="J63" i="5"/>
  <c r="J71" i="5"/>
  <c r="H37" i="5"/>
  <c r="H71" i="5" s="1"/>
  <c r="N63" i="5"/>
  <c r="O63" i="5"/>
  <c r="P63" i="5"/>
  <c r="Q63" i="5"/>
  <c r="R63" i="5"/>
  <c r="K63" i="5"/>
  <c r="T63" i="5"/>
  <c r="L63" i="5"/>
  <c r="H75" i="5"/>
  <c r="U9" i="5"/>
  <c r="U6" i="5"/>
  <c r="U16" i="5"/>
  <c r="U30" i="5"/>
  <c r="U27" i="5"/>
  <c r="H80" i="5"/>
  <c r="L83" i="5"/>
  <c r="U13" i="5"/>
  <c r="H67" i="5"/>
  <c r="U19" i="5"/>
  <c r="U8" i="5"/>
  <c r="U12" i="5"/>
  <c r="U24" i="5"/>
  <c r="H72" i="5"/>
  <c r="H74" i="5"/>
  <c r="U15" i="5"/>
  <c r="U22" i="5"/>
  <c r="U26" i="5"/>
  <c r="U7" i="5"/>
  <c r="L72" i="6"/>
  <c r="H11" i="5"/>
  <c r="U37" i="5" l="1"/>
  <c r="U11" i="5"/>
  <c r="K71" i="6"/>
  <c r="K74" i="6" s="1"/>
  <c r="L71" i="6" l="1"/>
  <c r="L74" i="6" s="1"/>
  <c r="H32" i="5"/>
  <c r="H68" i="5" l="1"/>
  <c r="M83" i="5" s="1"/>
  <c r="N83" i="5" s="1"/>
  <c r="H63" i="5"/>
  <c r="U32" i="5"/>
  <c r="U63" i="5" s="1"/>
</calcChain>
</file>

<file path=xl/comments1.xml><?xml version="1.0" encoding="utf-8"?>
<comments xmlns="http://schemas.openxmlformats.org/spreadsheetml/2006/main">
  <authors>
    <author>Ieva Lismente</author>
  </authors>
  <commentList>
    <comment ref="B6" authorId="0">
      <text>
        <r>
          <rPr>
            <b/>
            <sz val="9"/>
            <color indexed="81"/>
            <rFont val="Tahoma"/>
            <family val="2"/>
            <charset val="186"/>
          </rPr>
          <t>Ieva Lismente:</t>
        </r>
        <r>
          <rPr>
            <sz val="9"/>
            <color indexed="81"/>
            <rFont val="Tahoma"/>
            <family val="2"/>
            <charset val="186"/>
          </rPr>
          <t xml:space="preserve">
4607 konsultācijas</t>
        </r>
      </text>
    </comment>
    <comment ref="C6" authorId="0">
      <text>
        <r>
          <rPr>
            <b/>
            <sz val="9"/>
            <color indexed="81"/>
            <rFont val="Tahoma"/>
            <family val="2"/>
            <charset val="186"/>
          </rPr>
          <t>Ieva Lismente:</t>
        </r>
        <r>
          <rPr>
            <sz val="9"/>
            <color indexed="81"/>
            <rFont val="Tahoma"/>
            <family val="2"/>
            <charset val="186"/>
          </rPr>
          <t xml:space="preserve">
 4607 konsultācijas, </t>
        </r>
        <r>
          <rPr>
            <u/>
            <sz val="9"/>
            <color indexed="81"/>
            <rFont val="Tahoma"/>
            <family val="2"/>
            <charset val="186"/>
          </rPr>
          <t>vidējā</t>
        </r>
        <r>
          <rPr>
            <sz val="9"/>
            <color indexed="81"/>
            <rFont val="Tahoma"/>
            <family val="2"/>
            <charset val="186"/>
          </rPr>
          <t xml:space="preserve"> cena bez PVN 19.50 euro, ar PVN  23.60 euro</t>
        </r>
      </text>
    </comment>
    <comment ref="M6" authorId="0">
      <text>
        <r>
          <rPr>
            <b/>
            <sz val="9"/>
            <color indexed="81"/>
            <rFont val="Tahoma"/>
            <family val="2"/>
            <charset val="186"/>
          </rPr>
          <t>Ieva Lismente:</t>
        </r>
        <r>
          <rPr>
            <sz val="9"/>
            <color indexed="81"/>
            <rFont val="Tahoma"/>
            <family val="2"/>
            <charset val="186"/>
          </rPr>
          <t xml:space="preserve">
260 konsultācijas</t>
        </r>
      </text>
    </comment>
    <comment ref="N6" authorId="0">
      <text>
        <r>
          <rPr>
            <b/>
            <sz val="9"/>
            <color indexed="81"/>
            <rFont val="Tahoma"/>
            <family val="2"/>
            <charset val="186"/>
          </rPr>
          <t>Ieva Lismente:</t>
        </r>
        <r>
          <rPr>
            <sz val="9"/>
            <color indexed="81"/>
            <rFont val="Tahoma"/>
            <family val="2"/>
            <charset val="186"/>
          </rPr>
          <t xml:space="preserve">
355 konsultācijas</t>
        </r>
      </text>
    </comment>
    <comment ref="O6" authorId="0">
      <text>
        <r>
          <rPr>
            <b/>
            <sz val="9"/>
            <color indexed="81"/>
            <rFont val="Tahoma"/>
            <family val="2"/>
            <charset val="186"/>
          </rPr>
          <t>Ieva Lismente:</t>
        </r>
        <r>
          <rPr>
            <sz val="9"/>
            <color indexed="81"/>
            <rFont val="Tahoma"/>
            <family val="2"/>
            <charset val="186"/>
          </rPr>
          <t xml:space="preserve">
358 konsultācijas + 34 atzinumi</t>
        </r>
      </text>
    </comment>
    <comment ref="P6" authorId="0">
      <text>
        <r>
          <rPr>
            <b/>
            <sz val="9"/>
            <color indexed="81"/>
            <rFont val="Tahoma"/>
            <family val="2"/>
            <charset val="186"/>
          </rPr>
          <t>Ieva Lismente:</t>
        </r>
        <r>
          <rPr>
            <sz val="9"/>
            <color indexed="81"/>
            <rFont val="Tahoma"/>
            <family val="2"/>
            <charset val="186"/>
          </rPr>
          <t xml:space="preserve">
274 konsultācijas + 42 atzinumi</t>
        </r>
      </text>
    </comment>
    <comment ref="Q6" authorId="0">
      <text>
        <r>
          <rPr>
            <b/>
            <sz val="9"/>
            <color indexed="81"/>
            <rFont val="Tahoma"/>
            <family val="2"/>
            <charset val="186"/>
          </rPr>
          <t>Ieva Lismente:</t>
        </r>
        <r>
          <rPr>
            <sz val="9"/>
            <color indexed="81"/>
            <rFont val="Tahoma"/>
            <family val="2"/>
            <charset val="186"/>
          </rPr>
          <t xml:space="preserve">
479</t>
        </r>
      </text>
    </comment>
    <comment ref="R6" authorId="0">
      <text>
        <r>
          <rPr>
            <b/>
            <sz val="9"/>
            <color indexed="81"/>
            <rFont val="Tahoma"/>
            <family val="2"/>
            <charset val="186"/>
          </rPr>
          <t>Ieva Lismente:</t>
        </r>
        <r>
          <rPr>
            <sz val="9"/>
            <color indexed="81"/>
            <rFont val="Tahoma"/>
            <family val="2"/>
            <charset val="186"/>
          </rPr>
          <t xml:space="preserve">
523 konsultācijas + 52 atzinumi</t>
        </r>
      </text>
    </comment>
    <comment ref="S6" authorId="0">
      <text>
        <r>
          <rPr>
            <b/>
            <sz val="9"/>
            <color indexed="81"/>
            <rFont val="Tahoma"/>
            <family val="2"/>
            <charset val="186"/>
          </rPr>
          <t>Ieva Lismente:</t>
        </r>
        <r>
          <rPr>
            <sz val="9"/>
            <color indexed="81"/>
            <rFont val="Tahoma"/>
            <family val="2"/>
            <charset val="186"/>
          </rPr>
          <t xml:space="preserve">
500 konsultācijas + 39 atzinumi</t>
        </r>
      </text>
    </comment>
    <comment ref="T6" authorId="0">
      <text>
        <r>
          <rPr>
            <b/>
            <sz val="9"/>
            <color indexed="81"/>
            <rFont val="Tahoma"/>
            <family val="2"/>
            <charset val="186"/>
          </rPr>
          <t>Ieva Lismente:</t>
        </r>
        <r>
          <rPr>
            <sz val="9"/>
            <color indexed="81"/>
            <rFont val="Tahoma"/>
            <family val="2"/>
            <charset val="186"/>
          </rPr>
          <t xml:space="preserve">
konsultācijas 761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186"/>
          </rPr>
          <t>Ieva Lismente:</t>
        </r>
        <r>
          <rPr>
            <sz val="9"/>
            <color indexed="81"/>
            <rFont val="Tahoma"/>
            <family val="2"/>
            <charset val="186"/>
          </rPr>
          <t xml:space="preserve">
 50 grupas mēnesī jeb 8 mēnešos 400; cena 180 euro;  2400 dalībnieki reģionālajā pasākumā; cena 99.59 euro.
</t>
        </r>
      </text>
    </comment>
    <comment ref="N7" authorId="0">
      <text>
        <r>
          <rPr>
            <b/>
            <sz val="9"/>
            <color indexed="81"/>
            <rFont val="Tahoma"/>
            <family val="2"/>
            <charset val="186"/>
          </rPr>
          <t>Ieva Lismente:</t>
        </r>
        <r>
          <rPr>
            <sz val="9"/>
            <color indexed="81"/>
            <rFont val="Tahoma"/>
            <family val="2"/>
            <charset val="186"/>
          </rPr>
          <t xml:space="preserve">
26 atbalsta grupas + reģionālais pasākums (308 dalībnieki) Aglonā 30673.72 euro</t>
        </r>
      </text>
    </comment>
    <comment ref="O7" authorId="0">
      <text>
        <r>
          <rPr>
            <b/>
            <sz val="9"/>
            <color indexed="81"/>
            <rFont val="Tahoma"/>
            <family val="2"/>
            <charset val="186"/>
          </rPr>
          <t>Ieva Lismente:</t>
        </r>
        <r>
          <rPr>
            <sz val="9"/>
            <color indexed="81"/>
            <rFont val="Tahoma"/>
            <family val="2"/>
            <charset val="186"/>
          </rPr>
          <t xml:space="preserve">
38 atbalsta grupas 6840 + reģionālais pasākums (378 dalībnieki) Ikšķilē 37 645.02 euro+ reģionālais pasākums (412 dalībnieki) ... 41031.08 euro</t>
        </r>
      </text>
    </comment>
    <comment ref="P7" authorId="0">
      <text>
        <r>
          <rPr>
            <b/>
            <sz val="9"/>
            <color indexed="81"/>
            <rFont val="Tahoma"/>
            <family val="2"/>
            <charset val="186"/>
          </rPr>
          <t>Ieva Lismente:</t>
        </r>
        <r>
          <rPr>
            <sz val="9"/>
            <color indexed="81"/>
            <rFont val="Tahoma"/>
            <family val="2"/>
            <charset val="186"/>
          </rPr>
          <t xml:space="preserve">
48 atbalsta grupas 8 640 + reģionālais pasākums (307 dalībnieki) Vaiņodē 30574.13 euro</t>
        </r>
      </text>
    </comment>
    <comment ref="Q7" authorId="0">
      <text>
        <r>
          <rPr>
            <b/>
            <sz val="9"/>
            <color indexed="81"/>
            <rFont val="Tahoma"/>
            <family val="2"/>
            <charset val="186"/>
          </rPr>
          <t>Ieva Lismente:</t>
        </r>
        <r>
          <rPr>
            <sz val="9"/>
            <color indexed="81"/>
            <rFont val="Tahoma"/>
            <family val="2"/>
            <charset val="186"/>
          </rPr>
          <t xml:space="preserve">
37 atbalsta grupas</t>
        </r>
      </text>
    </comment>
    <comment ref="R7" authorId="0">
      <text>
        <r>
          <rPr>
            <b/>
            <sz val="9"/>
            <color indexed="81"/>
            <rFont val="Tahoma"/>
            <family val="2"/>
            <charset val="186"/>
          </rPr>
          <t>Ieva Lismente:</t>
        </r>
        <r>
          <rPr>
            <sz val="9"/>
            <color indexed="81"/>
            <rFont val="Tahoma"/>
            <family val="2"/>
            <charset val="186"/>
          </rPr>
          <t xml:space="preserve">
45 atbalsta grupas</t>
        </r>
      </text>
    </comment>
    <comment ref="S7" authorId="0">
      <text>
        <r>
          <rPr>
            <b/>
            <sz val="9"/>
            <color indexed="81"/>
            <rFont val="Tahoma"/>
            <family val="2"/>
            <charset val="186"/>
          </rPr>
          <t>Ieva Lismente:</t>
        </r>
        <r>
          <rPr>
            <sz val="9"/>
            <color indexed="81"/>
            <rFont val="Tahoma"/>
            <family val="2"/>
            <charset val="186"/>
          </rPr>
          <t xml:space="preserve">
43 atbalsta grupas</t>
        </r>
      </text>
    </comment>
    <comment ref="T7" authorId="0">
      <text>
        <r>
          <rPr>
            <b/>
            <sz val="9"/>
            <color indexed="81"/>
            <rFont val="Tahoma"/>
            <family val="2"/>
            <charset val="186"/>
          </rPr>
          <t>Ieva Lismente:</t>
        </r>
        <r>
          <rPr>
            <sz val="9"/>
            <color indexed="81"/>
            <rFont val="Tahoma"/>
            <family val="2"/>
            <charset val="186"/>
          </rPr>
          <t xml:space="preserve">
92</t>
        </r>
      </text>
    </comment>
    <comment ref="C8" authorId="0">
      <text>
        <r>
          <rPr>
            <b/>
            <sz val="9"/>
            <color indexed="81"/>
            <rFont val="Tahoma"/>
            <family val="2"/>
            <charset val="186"/>
          </rPr>
          <t>Ieva Lismente:</t>
        </r>
        <r>
          <rPr>
            <sz val="9"/>
            <color indexed="81"/>
            <rFont val="Tahoma"/>
            <family val="2"/>
            <charset val="186"/>
          </rPr>
          <t xml:space="preserve">
 70 dalībnieki (cena 175 euro) Nav PVN + 5 dalībnieki</t>
        </r>
      </text>
    </comment>
    <comment ref="C9" authorId="0">
      <text>
        <r>
          <rPr>
            <b/>
            <sz val="9"/>
            <color indexed="81"/>
            <rFont val="Tahoma"/>
            <family val="2"/>
            <charset val="186"/>
          </rPr>
          <t>Ieva Lismente:</t>
        </r>
        <r>
          <rPr>
            <sz val="9"/>
            <color indexed="81"/>
            <rFont val="Tahoma"/>
            <family val="2"/>
            <charset val="186"/>
          </rPr>
          <t xml:space="preserve">
 150 dalībnieki (cena 45.05 euro). Nav PVN +5 dalībnieki</t>
        </r>
      </text>
    </comment>
    <comment ref="C10" authorId="0">
      <text>
        <r>
          <rPr>
            <b/>
            <sz val="9"/>
            <color indexed="81"/>
            <rFont val="Tahoma"/>
            <family val="2"/>
            <charset val="186"/>
          </rPr>
          <t>Ieva Lismente:</t>
        </r>
        <r>
          <rPr>
            <sz val="9"/>
            <color indexed="81"/>
            <rFont val="Tahoma"/>
            <family val="2"/>
            <charset val="186"/>
          </rPr>
          <t xml:space="preserve">
 395 dalībnieki par </t>
        </r>
        <r>
          <rPr>
            <u/>
            <sz val="9"/>
            <color indexed="81"/>
            <rFont val="Tahoma"/>
            <family val="2"/>
            <charset val="186"/>
          </rPr>
          <t>vidējo</t>
        </r>
        <r>
          <rPr>
            <sz val="9"/>
            <color indexed="81"/>
            <rFont val="Tahoma"/>
            <family val="2"/>
            <charset val="186"/>
          </rPr>
          <t xml:space="preserve"> cenu 95.54 euro. Nav PVN, izpilde 181 dalībnieks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186"/>
          </rPr>
          <t>Ieva Lismente:</t>
        </r>
        <r>
          <rPr>
            <sz val="9"/>
            <color indexed="81"/>
            <rFont val="Tahoma"/>
            <family val="2"/>
            <charset val="186"/>
          </rPr>
          <t xml:space="preserve">
pielikti maija summai 6 euro</t>
        </r>
      </text>
    </comment>
    <comment ref="C28" authorId="0">
      <text>
        <r>
          <rPr>
            <b/>
            <sz val="9"/>
            <color indexed="81"/>
            <rFont val="Tahoma"/>
            <family val="2"/>
            <charset val="186"/>
          </rPr>
          <t>Ieva Lismente:</t>
        </r>
        <r>
          <rPr>
            <sz val="9"/>
            <color indexed="81"/>
            <rFont val="Tahoma"/>
            <family val="2"/>
            <charset val="186"/>
          </rPr>
          <t xml:space="preserve">
 200 dalībnieki (cena 28.09.euro) nav PVN +40 dalībnieki</t>
        </r>
      </text>
    </comment>
    <comment ref="C29" authorId="0">
      <text>
        <r>
          <rPr>
            <b/>
            <sz val="9"/>
            <color indexed="81"/>
            <rFont val="Tahoma"/>
            <family val="2"/>
            <charset val="186"/>
          </rPr>
          <t>Ieva Lismente:</t>
        </r>
        <r>
          <rPr>
            <sz val="9"/>
            <color indexed="81"/>
            <rFont val="Tahoma"/>
            <family val="2"/>
            <charset val="186"/>
          </rPr>
          <t xml:space="preserve">
200 dalībnieki par 29.65 euro, nav PVN + 40 dalībnieki</t>
        </r>
      </text>
    </comment>
    <comment ref="C30" authorId="0">
      <text>
        <r>
          <rPr>
            <b/>
            <sz val="9"/>
            <color indexed="81"/>
            <rFont val="Tahoma"/>
            <family val="2"/>
            <charset val="186"/>
          </rPr>
          <t>Ieva Lismente:</t>
        </r>
        <r>
          <rPr>
            <sz val="9"/>
            <color indexed="81"/>
            <rFont val="Tahoma"/>
            <family val="2"/>
            <charset val="186"/>
          </rPr>
          <t xml:space="preserve">
4 izpētes, nav PVN</t>
        </r>
      </text>
    </comment>
    <comment ref="C31" authorId="0">
      <text>
        <r>
          <rPr>
            <b/>
            <sz val="9"/>
            <color indexed="81"/>
            <rFont val="Tahoma"/>
            <family val="2"/>
            <charset val="186"/>
          </rPr>
          <t>Ieva Lismente:</t>
        </r>
        <r>
          <rPr>
            <sz val="9"/>
            <color indexed="81"/>
            <rFont val="Tahoma"/>
            <family val="2"/>
            <charset val="186"/>
          </rPr>
          <t xml:space="preserve">
 300 dalībnieki par 21.18 euro, nav PVN</t>
        </r>
      </text>
    </comment>
    <comment ref="C32" authorId="0">
      <text>
        <r>
          <rPr>
            <b/>
            <sz val="9"/>
            <color indexed="81"/>
            <rFont val="Tahoma"/>
            <family val="2"/>
            <charset val="186"/>
          </rPr>
          <t>Ieva Lismente:</t>
        </r>
        <r>
          <rPr>
            <sz val="9"/>
            <color indexed="81"/>
            <rFont val="Tahoma"/>
            <family val="2"/>
            <charset val="186"/>
          </rPr>
          <t xml:space="preserve">
 266 dalībnieki par  26.18 euro par personu </t>
        </r>
      </text>
    </comment>
    <comment ref="C34" authorId="0">
      <text>
        <r>
          <rPr>
            <b/>
            <sz val="9"/>
            <color indexed="81"/>
            <rFont val="Tahoma"/>
            <family val="2"/>
            <charset val="186"/>
          </rPr>
          <t>Ieva Lismente:</t>
        </r>
        <r>
          <rPr>
            <sz val="9"/>
            <color indexed="81"/>
            <rFont val="Tahoma"/>
            <family val="2"/>
            <charset val="186"/>
          </rPr>
          <t xml:space="preserve">
180 dalībnieki par 27.65 euro, ar PVN, izpilde 125 dalībnieki</t>
        </r>
      </text>
    </comment>
  </commentList>
</comments>
</file>

<file path=xl/sharedStrings.xml><?xml version="1.0" encoding="utf-8"?>
<sst xmlns="http://schemas.openxmlformats.org/spreadsheetml/2006/main" count="223" uniqueCount="175">
  <si>
    <t>EKK</t>
  </si>
  <si>
    <t>oktobris</t>
  </si>
  <si>
    <t>novembris</t>
  </si>
  <si>
    <t>decembris</t>
  </si>
  <si>
    <t>KOPĀ</t>
  </si>
  <si>
    <t>jūnijs</t>
  </si>
  <si>
    <t>jūlijs</t>
  </si>
  <si>
    <t>augusts</t>
  </si>
  <si>
    <t>septembris</t>
  </si>
  <si>
    <t>janvāris</t>
  </si>
  <si>
    <t>februāris</t>
  </si>
  <si>
    <t>marts</t>
  </si>
  <si>
    <t>aprīlis</t>
  </si>
  <si>
    <t>maijs</t>
  </si>
  <si>
    <t>Valsts programmas sadaļas Nr. un nosaukums</t>
  </si>
  <si>
    <t>Līguma summa</t>
  </si>
  <si>
    <t>Plānotais finansējums</t>
  </si>
  <si>
    <t>Izpildītājs</t>
  </si>
  <si>
    <t>VBTAI īstenotie pasākumi</t>
  </si>
  <si>
    <t>LM īstenotie pasākumi</t>
  </si>
  <si>
    <t>transportlīdzekļu noma</t>
  </si>
  <si>
    <t>SIA GT Autonoma</t>
  </si>
  <si>
    <t>degviela</t>
  </si>
  <si>
    <t>supervīzijas</t>
  </si>
  <si>
    <t>SIA Rumbas</t>
  </si>
  <si>
    <t>kancelejas preces</t>
  </si>
  <si>
    <t>SIA Charlot</t>
  </si>
  <si>
    <t>sakaru pakalpojumi</t>
  </si>
  <si>
    <t>atlikums no finansēšanas grafika</t>
  </si>
  <si>
    <t>kopēšanas, printēšanas izdevumi, datortehnikas uzturēšanas izdevumi</t>
  </si>
  <si>
    <t>1.1.1. Psihologa konsultācijas adoptētājiem, audžuģimenēm, aizbildņiem, viesģimenēm, ģimenēm ar bērniem krīzes situācijās (ja ir bāriņtiesas vai sociālā dienesta atzinums par nepieciešamību), bez vecāku gādības palikušajiem bērniem (arī pēc pilngadības sasniegšanas)</t>
  </si>
  <si>
    <t xml:space="preserve">1.1.2. Atbalsta grupas adoptētājiem, audžuģimenēm, aizbildņiem, viesģimenēm </t>
  </si>
  <si>
    <t>1.1.5. Potenciālo adoptētāju apmācības</t>
  </si>
  <si>
    <t>1.1.3. Jauno audžuģimeņu apmācības</t>
  </si>
  <si>
    <t>1.1.4. Audžuģimeņu zināšanu pilnveides programmas īstenošana</t>
  </si>
  <si>
    <t>1.2.Valsts bērnu tiesību aizsardzības inspekcijas krīzes komandas darbības nodrošināšana</t>
  </si>
  <si>
    <t>bukleti</t>
  </si>
  <si>
    <t>SIA "ADD projekts"</t>
  </si>
  <si>
    <t>kartridžu uzpilde</t>
  </si>
  <si>
    <t>Līguma datums</t>
  </si>
  <si>
    <t>ceļa izdevumi</t>
  </si>
  <si>
    <t>pasta izdevumi</t>
  </si>
  <si>
    <t>saimniecības preces</t>
  </si>
  <si>
    <t>LV24TREL2180618006000</t>
  </si>
  <si>
    <t>LV69TREL2180396043000</t>
  </si>
  <si>
    <t>Ilona Krone</t>
  </si>
  <si>
    <t xml:space="preserve">Biedrība “Korporatīvās ilgtspējas un atbildības institūts”  </t>
  </si>
  <si>
    <t>SIA EKOSHOP;                   SIA CRC</t>
  </si>
  <si>
    <t xml:space="preserve">Apakšprogramma   22 02 00 "VALSTS PROGRAMMA BĒRNA UN ĢIMENES STĀVOKĻA UZLABOŠANAI 2017.GADAM" </t>
  </si>
  <si>
    <t xml:space="preserve">1.3. Radošās darbnīcas PII pedagogiem par bērnu pozitīvās disciplinēšanas metodēm, vardarbības riskiem, sadarbību ar vecākiem, valsts un pašvaldību institūcijām bērnu tiesību un interešu nodrošināšanā </t>
  </si>
  <si>
    <t xml:space="preserve">1 6.1. Radošās darbnīcas  bāriņtiesu darbiniekiem "Komunikācijas tehnikas" </t>
  </si>
  <si>
    <t>1.4. Apmācības izglītības iestāžu vadībai un atbalsta personālam par konfliktsituāciju risināšanu un sadarbības veidošanu</t>
  </si>
  <si>
    <t xml:space="preserve">1.5. Bērnu ar funkcionāliem traucējumiem tiesību un interešu nodrošināšanas izvērtēšana bērnu aprūpes iestādēs </t>
  </si>
  <si>
    <t xml:space="preserve">1.7. Izglītojošas apmācības bērnu, kuriem ir uzvedības  traucējumi un saskarsmes grūtības, likumiskajiem pārstāvjiem vai aprūpētājiem </t>
  </si>
  <si>
    <t>tāme</t>
  </si>
  <si>
    <t>2.1. Informēšanas kampaņa "Palīdzi bērnam izaugt!", kā arī nodrošināta  "Ģimenei draudzīgs komersants"  statusa popularizēšana</t>
  </si>
  <si>
    <r>
      <t xml:space="preserve">III </t>
    </r>
    <r>
      <rPr>
        <i/>
        <sz val="10"/>
        <rFont val="Times New Roman"/>
        <family val="1"/>
        <charset val="186"/>
      </rPr>
      <t>Bērnu mājas</t>
    </r>
    <r>
      <rPr>
        <sz val="10"/>
        <rFont val="Times New Roman"/>
        <family val="1"/>
        <charset val="186"/>
      </rPr>
      <t xml:space="preserve"> pilotprojekta īstenošana; finansējums nodibinājumam "Centrs Dardedze" telpu pielāgošanai un aprīkojuma iegādei</t>
    </r>
  </si>
  <si>
    <t>2.1.2. "Ģimenei draudzīgs komersants" izvērtēšana</t>
  </si>
  <si>
    <t>2.1.3. ANO rekomendāciju ieviešana</t>
  </si>
  <si>
    <t>2.1.4. Konference par vardarbību pret sievietēm un vardarbību ģimenē mazināšanu</t>
  </si>
  <si>
    <t>SIA EKOSHOP</t>
  </si>
  <si>
    <t>inventārs</t>
  </si>
  <si>
    <t>SIA Circle K Latvia</t>
  </si>
  <si>
    <t>SIA EKOSHOP;                SIA Circle K Latvia</t>
  </si>
  <si>
    <r>
      <t xml:space="preserve">Nodibinājums "Centrs Dardedze" </t>
    </r>
    <r>
      <rPr>
        <u/>
        <sz val="10"/>
        <rFont val="Times New Roman"/>
        <family val="1"/>
        <charset val="186"/>
      </rPr>
      <t>(deputātu iebalsojums)</t>
    </r>
  </si>
  <si>
    <t>Nodibinājums "Centrs Dardedze"</t>
  </si>
  <si>
    <t>2.3. Pasākumi ģimeņu stabilitātes un vērtības sabiedrībā stiprināšanai; sabiedrības informēšana ģimenes atbalstam</t>
  </si>
  <si>
    <t>2.4. Projektu konkurss bērna tiesību aizsardzībā un vardarbības prevencijas nodrošināšanā</t>
  </si>
  <si>
    <t>29.03.17.</t>
  </si>
  <si>
    <t>viesnīcas izdevumi</t>
  </si>
  <si>
    <t>atlīdzība par ārvalstu eksperta sniegto tehnisko palīdzību semināra organizēšanā</t>
  </si>
  <si>
    <t>SIA Mazā Kaņepe</t>
  </si>
  <si>
    <t>2 kafijas pārtraukumi 40 dalībniekiem, pusdienas 10 dalībniekiem</t>
  </si>
  <si>
    <t>sinhronai tulkošanai nepieciešamās tulkošanas tehnikas noma</t>
  </si>
  <si>
    <t>SIA Riga Conference Centre</t>
  </si>
  <si>
    <t>Eiropas Padomes Bērnu līdzdalības novērtēšanas rīka ieviešana 2017.gadā</t>
  </si>
  <si>
    <t>Biedrība „Latvijas Bērnu labklājības tīkls”</t>
  </si>
  <si>
    <t xml:space="preserve">Tulkošanas birojs "Fast Translation"/ SIA Apelsīns </t>
  </si>
  <si>
    <t>transporta izdevumu kompensēšana</t>
  </si>
  <si>
    <t>Anda Zariņa</t>
  </si>
  <si>
    <t>SIA Interpret</t>
  </si>
  <si>
    <t>sinhronā tulkošana</t>
  </si>
  <si>
    <t>sinhronā un rakstiskā tulkošana</t>
  </si>
  <si>
    <t>dokumentu tulkošana</t>
  </si>
  <si>
    <t>SIA "Dauseb"</t>
  </si>
  <si>
    <t>06.04.17.</t>
  </si>
  <si>
    <t>Biedrība "Latvijas Pašvaldību mācību centrs"</t>
  </si>
  <si>
    <t>Izmaiņas tāmē no EKK2235 uz EKK 2279</t>
  </si>
  <si>
    <r>
      <t>Nodibinājums "Centrs Dardedze" (</t>
    </r>
    <r>
      <rPr>
        <u/>
        <sz val="10"/>
        <rFont val="Times New Roman"/>
        <family val="1"/>
        <charset val="186"/>
      </rPr>
      <t>projekta koordinēšana</t>
    </r>
    <r>
      <rPr>
        <sz val="10"/>
        <rFont val="Times New Roman"/>
        <family val="1"/>
        <charset val="186"/>
      </rPr>
      <t>)</t>
    </r>
  </si>
  <si>
    <r>
      <t xml:space="preserve"> (</t>
    </r>
    <r>
      <rPr>
        <u/>
        <sz val="10"/>
        <rFont val="Times New Roman"/>
        <family val="1"/>
        <charset val="186"/>
      </rPr>
      <t>telpu remonts</t>
    </r>
    <r>
      <rPr>
        <sz val="10"/>
        <rFont val="Times New Roman"/>
        <family val="1"/>
        <charset val="186"/>
      </rPr>
      <t>)</t>
    </r>
  </si>
  <si>
    <r>
      <t xml:space="preserve"> (</t>
    </r>
    <r>
      <rPr>
        <u/>
        <sz val="10"/>
        <rFont val="Times New Roman"/>
        <family val="1"/>
        <charset val="186"/>
      </rPr>
      <t>telpu apsaimniekošana</t>
    </r>
    <r>
      <rPr>
        <sz val="10"/>
        <rFont val="Times New Roman"/>
        <family val="1"/>
        <charset val="186"/>
      </rPr>
      <t>)</t>
    </r>
  </si>
  <si>
    <r>
      <t>(</t>
    </r>
    <r>
      <rPr>
        <u/>
        <sz val="10"/>
        <rFont val="Times New Roman"/>
        <family val="1"/>
        <charset val="186"/>
      </rPr>
      <t>sab. attiecību speciālists</t>
    </r>
    <r>
      <rPr>
        <sz val="10"/>
        <rFont val="Times New Roman"/>
        <family val="1"/>
        <charset val="186"/>
      </rPr>
      <t>)</t>
    </r>
  </si>
  <si>
    <r>
      <t xml:space="preserve"> (</t>
    </r>
    <r>
      <rPr>
        <u/>
        <sz val="10"/>
        <rFont val="Times New Roman"/>
        <family val="1"/>
        <charset val="186"/>
      </rPr>
      <t>grāmatvedis</t>
    </r>
    <r>
      <rPr>
        <sz val="10"/>
        <rFont val="Times New Roman"/>
        <family val="1"/>
        <charset val="186"/>
      </rPr>
      <t>)</t>
    </r>
  </si>
  <si>
    <r>
      <t xml:space="preserve"> (</t>
    </r>
    <r>
      <rPr>
        <u/>
        <sz val="10"/>
        <rFont val="Times New Roman"/>
        <family val="1"/>
        <charset val="186"/>
      </rPr>
      <t>kancelejas preces</t>
    </r>
    <r>
      <rPr>
        <sz val="10"/>
        <rFont val="Times New Roman"/>
        <family val="1"/>
        <charset val="186"/>
      </rPr>
      <t>)</t>
    </r>
  </si>
  <si>
    <r>
      <t xml:space="preserve"> (</t>
    </r>
    <r>
      <rPr>
        <u/>
        <sz val="10"/>
        <rFont val="Times New Roman"/>
        <family val="1"/>
        <charset val="186"/>
      </rPr>
      <t>sakaru pakalpojumi</t>
    </r>
    <r>
      <rPr>
        <sz val="10"/>
        <rFont val="Times New Roman"/>
        <family val="1"/>
        <charset val="186"/>
      </rPr>
      <t>)</t>
    </r>
  </si>
  <si>
    <r>
      <t xml:space="preserve"> (</t>
    </r>
    <r>
      <rPr>
        <u/>
        <sz val="10"/>
        <rFont val="Times New Roman"/>
        <family val="1"/>
        <charset val="186"/>
      </rPr>
      <t>bukleti</t>
    </r>
    <r>
      <rPr>
        <sz val="10"/>
        <rFont val="Times New Roman"/>
        <family val="1"/>
        <charset val="186"/>
      </rPr>
      <t>)</t>
    </r>
  </si>
  <si>
    <t>2.1.1. Info kampaņa par bērnu traumatismu un drošību</t>
  </si>
  <si>
    <t>2.2. Draudzīga skola un Draudzīga māja</t>
  </si>
  <si>
    <t>SIA Jānis Roze</t>
  </si>
  <si>
    <t>elektroniskās dāvanu kartes</t>
  </si>
  <si>
    <t>nodarbību vadīšana konferencē "Būvējam drošu skolu"</t>
  </si>
  <si>
    <t>Lauma Žubule</t>
  </si>
  <si>
    <t>Ļubova Vasečko</t>
  </si>
  <si>
    <t>uzstāšanās konferencē "Būvējam drošu skolu"</t>
  </si>
  <si>
    <t>video sižetu montāža, apstrāde konferences "Būvējam drošu skolu" vajadzībām</t>
  </si>
  <si>
    <t>SIA JUMP studio</t>
  </si>
  <si>
    <t>SIA Biznesa augstskola Turība</t>
  </si>
  <si>
    <t>konferences "Būvējam drošu skolu" nodrošināšana</t>
  </si>
  <si>
    <t>16.05.2017.</t>
  </si>
  <si>
    <t>23.05.2017.</t>
  </si>
  <si>
    <t>nodibinājums "Sociālo pakalpojumu aģentūra"</t>
  </si>
  <si>
    <t>nodibinājums "Iespējamā misija"</t>
  </si>
  <si>
    <t>video reklāmas filmēšana, montāža un apstrāde</t>
  </si>
  <si>
    <t>SIA Charlot; SIA EKOSHOP</t>
  </si>
  <si>
    <t>AS Latvijas Neatkarīgā televīzija</t>
  </si>
  <si>
    <t>SIA TV3 Latvia</t>
  </si>
  <si>
    <t>video reklāmas "Bērnu drošiba vasarā" demonstrēšana</t>
  </si>
  <si>
    <t>konsultācijas par iepirkuma dokumentācijas sagatavošanu</t>
  </si>
  <si>
    <t>SIA "Dzeltena zemūdene"</t>
  </si>
  <si>
    <t>Biedrība "Latvijas Kustība par neatkarīgu dzīvi"</t>
  </si>
  <si>
    <t>Rīgas domes Izglītības, kultūras  un sporta departaments Rīgas Izglītības un informatīvi metodiskais centrs</t>
  </si>
  <si>
    <t>27.06.2017.</t>
  </si>
  <si>
    <t>26.06.2017.</t>
  </si>
  <si>
    <t>1.6.2. Radošās darbnīcas bāriņtiesu un sociālo dienestu darbiniekiem "Bērna tiesību nodrošināšana deinstitucionalizācijas kontekstā"</t>
  </si>
  <si>
    <t>2.1.5. Pieredzes apmaiņas brauciens uz Slovākiju par bērna un ģimenes atbalsta politiku</t>
  </si>
  <si>
    <t>2.1.6. Domnīcas Bērnu lietu sadarbības padomei</t>
  </si>
  <si>
    <t>reklāmas aģentūra ADELL</t>
  </si>
  <si>
    <t>info kampaņa</t>
  </si>
  <si>
    <t>Telpas + ēdināšana (27.septembrī)</t>
  </si>
  <si>
    <t>SIA "Sviestmaize"</t>
  </si>
  <si>
    <t>SIA “LV.EU”</t>
  </si>
  <si>
    <t>diskusijas “Atbildīgi un zinoši vecāki – vai vienmēr bērnam drošas bērnības garants” scenārija izstrāde un īstenošana (27.septembrī)</t>
  </si>
  <si>
    <t>Diskusijas “Prevencija. Atbalsts ģimenēm ar bērniem, kurās ir bērna attīstībai nelabvēlīgi apstākļi – pakalpojumi un to pieejamība”  scenārija izstrāde un īstenošana (20.oktobrī)</t>
  </si>
  <si>
    <t>Aidis Tomsons</t>
  </si>
  <si>
    <t>SIA Open Minded</t>
  </si>
  <si>
    <t>Telpas + ēdināšana (20.oktobris un 03.novembris)</t>
  </si>
  <si>
    <t>Dāvana + ziedi VBTAI</t>
  </si>
  <si>
    <t>1.6.3. Semināri bāriņtiesu darbiniekiem</t>
  </si>
  <si>
    <t>tramvaji</t>
  </si>
  <si>
    <t>reklāma iekšā</t>
  </si>
  <si>
    <t>SIA Tele Baltics</t>
  </si>
  <si>
    <t>SIA Pilsētas līnijas</t>
  </si>
  <si>
    <t>2.1.7. Latvijas Radio un fonds "ziedot.lv" labdarības maratons Dod5</t>
  </si>
  <si>
    <t>2.1.8. Informatīvā kampaņa "Maziem mirkļiem ir liela nozīme" paplašināšana</t>
  </si>
  <si>
    <t>reklāmas izvietošana</t>
  </si>
  <si>
    <t>SIA Žurnāls Santa</t>
  </si>
  <si>
    <t>VSIA "Latvijas Televīzija"</t>
  </si>
  <si>
    <t>SIA "Izdevniecība Rīgas Viļņi"</t>
  </si>
  <si>
    <t>SIA “All Media Latvia”</t>
  </si>
  <si>
    <r>
      <t xml:space="preserve">Finansēšanas grafiks janvāris - </t>
    </r>
    <r>
      <rPr>
        <sz val="10"/>
        <color rgb="FFFF0000"/>
        <rFont val="Times New Roman"/>
        <family val="1"/>
        <charset val="186"/>
      </rPr>
      <t>decembris</t>
    </r>
  </si>
  <si>
    <r>
      <rPr>
        <sz val="10"/>
        <rFont val="Times New Roman"/>
        <family val="1"/>
        <charset val="186"/>
      </rPr>
      <t>Naudas plūsma periodā janvāris</t>
    </r>
    <r>
      <rPr>
        <sz val="10"/>
        <color rgb="FFFF0000"/>
        <rFont val="Times New Roman"/>
        <family val="1"/>
        <charset val="186"/>
      </rPr>
      <t xml:space="preserve"> - decembris</t>
    </r>
  </si>
  <si>
    <t>atlikums uz 31.12.</t>
  </si>
  <si>
    <r>
      <t xml:space="preserve">finansējums janvāris- </t>
    </r>
    <r>
      <rPr>
        <sz val="10"/>
        <color rgb="FFFF0000"/>
        <rFont val="Times New Roman"/>
        <family val="1"/>
        <charset val="186"/>
      </rPr>
      <t>decembris</t>
    </r>
  </si>
  <si>
    <r>
      <t xml:space="preserve">izlietojums janvāris - </t>
    </r>
    <r>
      <rPr>
        <sz val="10"/>
        <color rgb="FFFF0000"/>
        <rFont val="Times New Roman"/>
        <family val="1"/>
        <charset val="186"/>
      </rPr>
      <t>decembris</t>
    </r>
  </si>
  <si>
    <t>seminārs</t>
  </si>
  <si>
    <t>Biedrība "Skalbes"</t>
  </si>
  <si>
    <r>
      <t>izlietojums janvāris -</t>
    </r>
    <r>
      <rPr>
        <sz val="10"/>
        <color rgb="FFFF0000"/>
        <rFont val="Times New Roman"/>
        <family val="1"/>
        <charset val="186"/>
      </rPr>
      <t>decembris</t>
    </r>
  </si>
  <si>
    <t>Biedrība "Latvijas kustība par neatkarīgu dzīvi"</t>
  </si>
  <si>
    <t>telpu noma</t>
  </si>
  <si>
    <t>Daugavpils pilsētas izglītības pārvalde</t>
  </si>
  <si>
    <t>ēdināšana</t>
  </si>
  <si>
    <t>SIA Rolling; SIA EKOSHOP</t>
  </si>
  <si>
    <t>Tulkošana 24.11. diskusijā</t>
  </si>
  <si>
    <t>SIA Silveria</t>
  </si>
  <si>
    <t>Pilsoniskās iniciatīvas centrs</t>
  </si>
  <si>
    <t>Video klipa, aicinot sabiedrību kļūt par audžuģimeni, izgatavošana</t>
  </si>
  <si>
    <t xml:space="preserve">Video klipa par apdedzināšanu izgatavošanu </t>
  </si>
  <si>
    <t>Divi video klipi un plakāti par pieskatīšanu</t>
  </si>
  <si>
    <t>tulks 120 euro + ēdināšana SIA Augstceltne+ tulks 120 euro</t>
  </si>
  <si>
    <t>1.8. Audžuģimeņu reģistra izveide</t>
  </si>
  <si>
    <t>IeM Informācijas centrs</t>
  </si>
  <si>
    <t>SIA Up AK; SIA Katrīna B; SIA GESAMAS; SIA Lekon</t>
  </si>
  <si>
    <t>video reklāmas "Bērnu drošiba vasarā" demonstrēšana + videoklipu demonstrēšana decembrī</t>
  </si>
  <si>
    <t>padomju grāmatiņa "Bērnam droša bērnība"</t>
  </si>
  <si>
    <t>SIA "Mammām un tētiem"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</si>
</sst>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7">
    <font>
      <sz val="10"/>
      <name val="Arial"/>
      <charset val="186"/>
    </font>
    <font>
      <b/>
      <u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Helv"/>
    </font>
    <font>
      <sz val="10"/>
      <name val="Arial"/>
      <family val="2"/>
      <charset val="186"/>
    </font>
    <font>
      <sz val="10"/>
      <color indexed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u/>
      <sz val="12"/>
      <color rgb="FFFF000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name val="Arial"/>
      <family val="2"/>
      <charset val="186"/>
    </font>
    <font>
      <sz val="10"/>
      <name val="BaltGaramond"/>
      <family val="2"/>
    </font>
    <font>
      <sz val="10"/>
      <name val="BaltHelvetica"/>
    </font>
    <font>
      <sz val="10"/>
      <name val="BaltGaramond"/>
      <family val="2"/>
      <charset val="186"/>
    </font>
    <font>
      <sz val="11"/>
      <name val="Arial"/>
      <family val="2"/>
    </font>
    <font>
      <sz val="10"/>
      <color indexed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u/>
      <sz val="10"/>
      <name val="Times New Roman"/>
      <family val="1"/>
      <charset val="186"/>
    </font>
    <font>
      <u/>
      <sz val="9"/>
      <color indexed="81"/>
      <name val="Tahoma"/>
      <family val="2"/>
      <charset val="186"/>
    </font>
    <font>
      <b/>
      <sz val="9"/>
      <name val="Times New Roman"/>
      <family val="1"/>
      <charset val="186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00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6" fillId="0" borderId="0"/>
    <xf numFmtId="0" fontId="5" fillId="0" borderId="0"/>
    <xf numFmtId="0" fontId="15" fillId="0" borderId="0"/>
    <xf numFmtId="164" fontId="16" fillId="0" borderId="0" applyBorder="0" applyAlignment="0" applyProtection="0"/>
    <xf numFmtId="165" fontId="16" fillId="9" borderId="0"/>
    <xf numFmtId="0" fontId="19" fillId="0" borderId="0"/>
    <xf numFmtId="0" fontId="17" fillId="0" borderId="0"/>
    <xf numFmtId="164" fontId="16" fillId="10" borderId="0" applyBorder="0" applyProtection="0"/>
    <xf numFmtId="4" fontId="20" fillId="0" borderId="0" applyNumberFormat="0" applyProtection="0">
      <alignment horizontal="left" wrapText="1" indent="1" shrinkToFit="1"/>
    </xf>
    <xf numFmtId="164" fontId="18" fillId="11" borderId="0" applyBorder="0" applyProtection="0"/>
  </cellStyleXfs>
  <cellXfs count="3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 applyFill="1"/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3" fontId="3" fillId="0" borderId="0" xfId="0" applyNumberFormat="1" applyFont="1" applyFill="1" applyBorder="1" applyAlignment="1">
      <alignment horizontal="center"/>
    </xf>
    <xf numFmtId="0" fontId="7" fillId="0" borderId="0" xfId="0" applyFont="1"/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left"/>
    </xf>
    <xf numFmtId="3" fontId="3" fillId="0" borderId="9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3" fontId="2" fillId="4" borderId="7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/>
    </xf>
    <xf numFmtId="3" fontId="3" fillId="2" borderId="19" xfId="0" applyNumberFormat="1" applyFont="1" applyFill="1" applyBorder="1" applyAlignment="1">
      <alignment horizontal="justify" wrapText="1"/>
    </xf>
    <xf numFmtId="3" fontId="2" fillId="2" borderId="22" xfId="0" applyNumberFormat="1" applyFont="1" applyFill="1" applyBorder="1" applyAlignment="1">
      <alignment horizontal="center" vertical="center"/>
    </xf>
    <xf numFmtId="4" fontId="3" fillId="2" borderId="20" xfId="0" applyNumberFormat="1" applyFont="1" applyFill="1" applyBorder="1" applyAlignment="1">
      <alignment horizontal="center" vertical="center"/>
    </xf>
    <xf numFmtId="4" fontId="3" fillId="2" borderId="2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justify" wrapText="1"/>
    </xf>
    <xf numFmtId="4" fontId="2" fillId="2" borderId="26" xfId="0" applyNumberFormat="1" applyFont="1" applyFill="1" applyBorder="1" applyAlignment="1">
      <alignment horizontal="center" vertical="center"/>
    </xf>
    <xf numFmtId="4" fontId="3" fillId="2" borderId="24" xfId="0" applyNumberFormat="1" applyFont="1" applyFill="1" applyBorder="1" applyAlignment="1">
      <alignment horizontal="center" vertical="center"/>
    </xf>
    <xf numFmtId="4" fontId="3" fillId="2" borderId="25" xfId="0" applyNumberFormat="1" applyFont="1" applyFill="1" applyBorder="1" applyAlignment="1">
      <alignment horizontal="center" vertical="center"/>
    </xf>
    <xf numFmtId="4" fontId="3" fillId="3" borderId="25" xfId="0" applyNumberFormat="1" applyFont="1" applyFill="1" applyBorder="1" applyAlignment="1">
      <alignment horizontal="center" vertical="center"/>
    </xf>
    <xf numFmtId="4" fontId="2" fillId="3" borderId="26" xfId="0" applyNumberFormat="1" applyFont="1" applyFill="1" applyBorder="1" applyAlignment="1">
      <alignment horizontal="center" vertical="center"/>
    </xf>
    <xf numFmtId="4" fontId="3" fillId="3" borderId="24" xfId="0" applyNumberFormat="1" applyFont="1" applyFill="1" applyBorder="1" applyAlignment="1">
      <alignment horizontal="center" vertical="center"/>
    </xf>
    <xf numFmtId="3" fontId="2" fillId="5" borderId="4" xfId="0" applyNumberFormat="1" applyFont="1" applyFill="1" applyBorder="1" applyAlignment="1">
      <alignment horizontal="center" vertical="center"/>
    </xf>
    <xf numFmtId="4" fontId="3" fillId="5" borderId="24" xfId="0" applyNumberFormat="1" applyFont="1" applyFill="1" applyBorder="1" applyAlignment="1">
      <alignment horizontal="center" vertical="center" wrapText="1"/>
    </xf>
    <xf numFmtId="3" fontId="3" fillId="6" borderId="3" xfId="0" applyNumberFormat="1" applyFont="1" applyFill="1" applyBorder="1" applyAlignment="1">
      <alignment horizontal="left" wrapText="1"/>
    </xf>
    <xf numFmtId="3" fontId="2" fillId="6" borderId="4" xfId="0" applyNumberFormat="1" applyFont="1" applyFill="1" applyBorder="1" applyAlignment="1">
      <alignment horizontal="center" vertical="center"/>
    </xf>
    <xf numFmtId="4" fontId="3" fillId="6" borderId="24" xfId="0" applyNumberFormat="1" applyFont="1" applyFill="1" applyBorder="1" applyAlignment="1">
      <alignment horizontal="center" vertical="center" wrapText="1"/>
    </xf>
    <xf numFmtId="4" fontId="3" fillId="6" borderId="25" xfId="0" applyNumberFormat="1" applyFont="1" applyFill="1" applyBorder="1" applyAlignment="1">
      <alignment horizontal="center" vertical="center" wrapText="1"/>
    </xf>
    <xf numFmtId="4" fontId="3" fillId="5" borderId="24" xfId="0" applyNumberFormat="1" applyFont="1" applyFill="1" applyBorder="1" applyAlignment="1">
      <alignment horizontal="center" vertical="center"/>
    </xf>
    <xf numFmtId="4" fontId="3" fillId="5" borderId="25" xfId="0" applyNumberFormat="1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center" vertical="center"/>
    </xf>
    <xf numFmtId="4" fontId="3" fillId="6" borderId="24" xfId="0" applyNumberFormat="1" applyFont="1" applyFill="1" applyBorder="1" applyAlignment="1">
      <alignment horizontal="center" vertical="center"/>
    </xf>
    <xf numFmtId="4" fontId="3" fillId="6" borderId="25" xfId="0" applyNumberFormat="1" applyFont="1" applyFill="1" applyBorder="1" applyAlignment="1">
      <alignment horizontal="center" vertical="center"/>
    </xf>
    <xf numFmtId="3" fontId="2" fillId="4" borderId="30" xfId="0" applyNumberFormat="1" applyFont="1" applyFill="1" applyBorder="1" applyAlignment="1"/>
    <xf numFmtId="4" fontId="2" fillId="4" borderId="31" xfId="0" applyNumberFormat="1" applyFont="1" applyFill="1" applyBorder="1" applyAlignment="1">
      <alignment horizontal="center"/>
    </xf>
    <xf numFmtId="4" fontId="2" fillId="4" borderId="32" xfId="0" applyNumberFormat="1" applyFont="1" applyFill="1" applyBorder="1" applyAlignment="1">
      <alignment horizontal="center"/>
    </xf>
    <xf numFmtId="4" fontId="3" fillId="4" borderId="7" xfId="0" applyNumberFormat="1" applyFont="1" applyFill="1" applyBorder="1" applyAlignment="1">
      <alignment horizontal="center" vertical="center"/>
    </xf>
    <xf numFmtId="4" fontId="2" fillId="4" borderId="30" xfId="0" applyNumberFormat="1" applyFont="1" applyFill="1" applyBorder="1" applyAlignment="1">
      <alignment horizontal="center" vertical="center"/>
    </xf>
    <xf numFmtId="4" fontId="3" fillId="4" borderId="31" xfId="0" applyNumberFormat="1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/>
    </xf>
    <xf numFmtId="4" fontId="2" fillId="4" borderId="15" xfId="0" applyNumberFormat="1" applyFont="1" applyFill="1" applyBorder="1" applyAlignment="1">
      <alignment horizontal="center"/>
    </xf>
    <xf numFmtId="4" fontId="2" fillId="4" borderId="34" xfId="0" applyNumberFormat="1" applyFont="1" applyFill="1" applyBorder="1" applyAlignment="1">
      <alignment horizontal="center"/>
    </xf>
    <xf numFmtId="4" fontId="2" fillId="4" borderId="8" xfId="0" applyNumberFormat="1" applyFont="1" applyFill="1" applyBorder="1" applyAlignment="1">
      <alignment horizont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4" borderId="35" xfId="0" applyNumberFormat="1" applyFont="1" applyFill="1" applyBorder="1" applyAlignment="1">
      <alignment horizontal="center" vertical="center"/>
    </xf>
    <xf numFmtId="4" fontId="2" fillId="4" borderId="15" xfId="0" applyNumberFormat="1" applyFont="1" applyFill="1" applyBorder="1" applyAlignment="1">
      <alignment horizontal="center" vertical="center"/>
    </xf>
    <xf numFmtId="3" fontId="2" fillId="5" borderId="4" xfId="0" applyNumberFormat="1" applyFont="1" applyFill="1" applyBorder="1" applyAlignment="1">
      <alignment horizontal="center" vertical="center" wrapText="1"/>
    </xf>
    <xf numFmtId="3" fontId="2" fillId="5" borderId="5" xfId="0" applyNumberFormat="1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left" vertical="center" wrapText="1"/>
    </xf>
    <xf numFmtId="3" fontId="3" fillId="5" borderId="3" xfId="0" applyNumberFormat="1" applyFont="1" applyFill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justify" vertical="center" wrapText="1"/>
    </xf>
    <xf numFmtId="4" fontId="2" fillId="2" borderId="3" xfId="0" applyNumberFormat="1" applyFont="1" applyFill="1" applyBorder="1" applyAlignment="1">
      <alignment horizontal="center" vertical="center"/>
    </xf>
    <xf numFmtId="4" fontId="2" fillId="5" borderId="3" xfId="0" applyNumberFormat="1" applyFont="1" applyFill="1" applyBorder="1" applyAlignment="1">
      <alignment horizontal="center" vertical="center" wrapText="1"/>
    </xf>
    <xf numFmtId="4" fontId="2" fillId="5" borderId="29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28" xfId="0" applyNumberFormat="1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26" xfId="0" applyNumberFormat="1" applyFont="1" applyFill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4" fontId="2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 wrapText="1"/>
    </xf>
    <xf numFmtId="4" fontId="2" fillId="4" borderId="0" xfId="0" applyNumberFormat="1" applyFont="1" applyFill="1" applyBorder="1" applyAlignment="1">
      <alignment horizontal="center" vertical="center"/>
    </xf>
    <xf numFmtId="4" fontId="3" fillId="4" borderId="0" xfId="0" applyNumberFormat="1" applyFont="1" applyFill="1" applyBorder="1" applyAlignment="1">
      <alignment vertical="center" wrapText="1"/>
    </xf>
    <xf numFmtId="4" fontId="3" fillId="5" borderId="4" xfId="0" applyNumberFormat="1" applyFont="1" applyFill="1" applyBorder="1" applyAlignment="1">
      <alignment horizontal="center" vertical="center"/>
    </xf>
    <xf numFmtId="4" fontId="3" fillId="2" borderId="36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4" fontId="3" fillId="6" borderId="4" xfId="0" applyNumberFormat="1" applyFont="1" applyFill="1" applyBorder="1" applyAlignment="1">
      <alignment horizontal="center" vertical="center"/>
    </xf>
    <xf numFmtId="4" fontId="2" fillId="6" borderId="3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4" fontId="3" fillId="3" borderId="25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right" vertical="center"/>
    </xf>
    <xf numFmtId="0" fontId="3" fillId="0" borderId="37" xfId="0" applyFont="1" applyBorder="1" applyAlignment="1">
      <alignment vertical="center" wrapText="1"/>
    </xf>
    <xf numFmtId="4" fontId="2" fillId="0" borderId="3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 vertical="center"/>
    </xf>
    <xf numFmtId="4" fontId="12" fillId="5" borderId="24" xfId="0" applyNumberFormat="1" applyFont="1" applyFill="1" applyBorder="1" applyAlignment="1">
      <alignment horizontal="center" vertical="center" wrapText="1"/>
    </xf>
    <xf numFmtId="4" fontId="12" fillId="5" borderId="25" xfId="0" applyNumberFormat="1" applyFont="1" applyFill="1" applyBorder="1" applyAlignment="1">
      <alignment horizontal="center" vertical="center" wrapText="1"/>
    </xf>
    <xf numFmtId="3" fontId="12" fillId="5" borderId="4" xfId="0" applyNumberFormat="1" applyFont="1" applyFill="1" applyBorder="1" applyAlignment="1">
      <alignment horizontal="center" vertical="center"/>
    </xf>
    <xf numFmtId="4" fontId="12" fillId="5" borderId="26" xfId="0" applyNumberFormat="1" applyFont="1" applyFill="1" applyBorder="1" applyAlignment="1">
      <alignment horizontal="center" vertical="center" wrapText="1"/>
    </xf>
    <xf numFmtId="4" fontId="3" fillId="6" borderId="24" xfId="0" applyNumberFormat="1" applyFont="1" applyFill="1" applyBorder="1" applyAlignment="1">
      <alignment horizontal="right" vertical="center" wrapText="1"/>
    </xf>
    <xf numFmtId="4" fontId="3" fillId="2" borderId="24" xfId="0" applyNumberFormat="1" applyFont="1" applyFill="1" applyBorder="1" applyAlignment="1">
      <alignment horizontal="right" vertical="center"/>
    </xf>
    <xf numFmtId="4" fontId="3" fillId="5" borderId="24" xfId="0" applyNumberFormat="1" applyFont="1" applyFill="1" applyBorder="1" applyAlignment="1">
      <alignment horizontal="right" vertical="center"/>
    </xf>
    <xf numFmtId="4" fontId="3" fillId="6" borderId="25" xfId="0" applyNumberFormat="1" applyFont="1" applyFill="1" applyBorder="1" applyAlignment="1">
      <alignment horizontal="right" vertical="center" wrapText="1"/>
    </xf>
    <xf numFmtId="4" fontId="3" fillId="2" borderId="25" xfId="0" applyNumberFormat="1" applyFont="1" applyFill="1" applyBorder="1" applyAlignment="1">
      <alignment horizontal="right" vertical="center"/>
    </xf>
    <xf numFmtId="4" fontId="3" fillId="5" borderId="25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/>
    </xf>
    <xf numFmtId="0" fontId="3" fillId="5" borderId="3" xfId="0" applyFont="1" applyFill="1" applyBorder="1" applyAlignment="1">
      <alignment horizontal="right" vertical="center" wrapText="1"/>
    </xf>
    <xf numFmtId="3" fontId="3" fillId="3" borderId="3" xfId="0" applyNumberFormat="1" applyFont="1" applyFill="1" applyBorder="1" applyAlignment="1">
      <alignment horizontal="justify" vertical="center" wrapText="1"/>
    </xf>
    <xf numFmtId="3" fontId="3" fillId="6" borderId="3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/>
    <xf numFmtId="0" fontId="2" fillId="0" borderId="1" xfId="0" applyFont="1" applyBorder="1"/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vertical="center" wrapText="1"/>
    </xf>
    <xf numFmtId="4" fontId="3" fillId="2" borderId="23" xfId="0" applyNumberFormat="1" applyFont="1" applyFill="1" applyBorder="1" applyAlignment="1">
      <alignment horizontal="center" vertical="center"/>
    </xf>
    <xf numFmtId="4" fontId="3" fillId="2" borderId="26" xfId="0" applyNumberFormat="1" applyFont="1" applyFill="1" applyBorder="1" applyAlignment="1">
      <alignment horizontal="center" vertical="center"/>
    </xf>
    <xf numFmtId="4" fontId="3" fillId="3" borderId="26" xfId="0" applyNumberFormat="1" applyFont="1" applyFill="1" applyBorder="1" applyAlignment="1">
      <alignment horizontal="center" vertical="center"/>
    </xf>
    <xf numFmtId="4" fontId="3" fillId="6" borderId="26" xfId="0" applyNumberFormat="1" applyFont="1" applyFill="1" applyBorder="1" applyAlignment="1">
      <alignment horizontal="right" vertical="center" wrapText="1"/>
    </xf>
    <xf numFmtId="4" fontId="3" fillId="2" borderId="26" xfId="0" applyNumberFormat="1" applyFont="1" applyFill="1" applyBorder="1" applyAlignment="1">
      <alignment horizontal="right" vertical="center"/>
    </xf>
    <xf numFmtId="4" fontId="3" fillId="5" borderId="26" xfId="0" applyNumberFormat="1" applyFont="1" applyFill="1" applyBorder="1" applyAlignment="1">
      <alignment horizontal="right" vertical="center"/>
    </xf>
    <xf numFmtId="4" fontId="3" fillId="3" borderId="3" xfId="0" applyNumberFormat="1" applyFont="1" applyFill="1" applyBorder="1" applyAlignment="1">
      <alignment horizontal="center" vertical="center"/>
    </xf>
    <xf numFmtId="4" fontId="3" fillId="6" borderId="26" xfId="0" applyNumberFormat="1" applyFont="1" applyFill="1" applyBorder="1" applyAlignment="1">
      <alignment horizontal="center" vertical="center"/>
    </xf>
    <xf numFmtId="4" fontId="3" fillId="4" borderId="30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vertical="center" wrapText="1"/>
    </xf>
    <xf numFmtId="4" fontId="3" fillId="5" borderId="4" xfId="0" applyNumberFormat="1" applyFont="1" applyFill="1" applyBorder="1" applyAlignment="1">
      <alignment horizontal="right" vertical="center"/>
    </xf>
    <xf numFmtId="3" fontId="3" fillId="3" borderId="3" xfId="0" applyNumberFormat="1" applyFont="1" applyFill="1" applyBorder="1" applyAlignment="1">
      <alignment horizontal="right" vertical="center" wrapText="1"/>
    </xf>
    <xf numFmtId="4" fontId="3" fillId="3" borderId="24" xfId="0" applyNumberFormat="1" applyFont="1" applyFill="1" applyBorder="1" applyAlignment="1">
      <alignment horizontal="right" vertical="center" wrapText="1"/>
    </xf>
    <xf numFmtId="4" fontId="3" fillId="3" borderId="25" xfId="0" applyNumberFormat="1" applyFont="1" applyFill="1" applyBorder="1" applyAlignment="1">
      <alignment horizontal="right" vertical="center" wrapText="1"/>
    </xf>
    <xf numFmtId="4" fontId="3" fillId="3" borderId="24" xfId="0" applyNumberFormat="1" applyFont="1" applyFill="1" applyBorder="1" applyAlignment="1">
      <alignment horizontal="center" vertical="center" wrapText="1"/>
    </xf>
    <xf numFmtId="4" fontId="3" fillId="3" borderId="26" xfId="0" applyNumberFormat="1" applyFont="1" applyFill="1" applyBorder="1" applyAlignment="1">
      <alignment horizontal="right" vertical="center" wrapText="1"/>
    </xf>
    <xf numFmtId="4" fontId="3" fillId="2" borderId="36" xfId="0" applyNumberFormat="1" applyFont="1" applyFill="1" applyBorder="1" applyAlignment="1">
      <alignment horizontal="center" vertical="center"/>
    </xf>
    <xf numFmtId="4" fontId="3" fillId="3" borderId="7" xfId="0" applyNumberFormat="1" applyFont="1" applyFill="1" applyBorder="1" applyAlignment="1">
      <alignment horizontal="center" vertical="center"/>
    </xf>
    <xf numFmtId="4" fontId="3" fillId="2" borderId="25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vertical="center" wrapText="1"/>
    </xf>
    <xf numFmtId="3" fontId="3" fillId="7" borderId="3" xfId="0" applyNumberFormat="1" applyFont="1" applyFill="1" applyBorder="1" applyAlignment="1">
      <alignment horizontal="right" vertical="center" wrapText="1"/>
    </xf>
    <xf numFmtId="4" fontId="3" fillId="7" borderId="24" xfId="0" applyNumberFormat="1" applyFont="1" applyFill="1" applyBorder="1" applyAlignment="1">
      <alignment horizontal="right" vertical="center" wrapText="1"/>
    </xf>
    <xf numFmtId="4" fontId="3" fillId="7" borderId="25" xfId="0" applyNumberFormat="1" applyFont="1" applyFill="1" applyBorder="1" applyAlignment="1">
      <alignment horizontal="center" vertical="center" wrapText="1"/>
    </xf>
    <xf numFmtId="4" fontId="3" fillId="7" borderId="25" xfId="0" applyNumberFormat="1" applyFont="1" applyFill="1" applyBorder="1" applyAlignment="1">
      <alignment horizontal="right" vertical="center" wrapText="1"/>
    </xf>
    <xf numFmtId="3" fontId="2" fillId="7" borderId="4" xfId="0" applyNumberFormat="1" applyFont="1" applyFill="1" applyBorder="1" applyAlignment="1">
      <alignment horizontal="center" vertical="center"/>
    </xf>
    <xf numFmtId="4" fontId="3" fillId="7" borderId="24" xfId="0" applyNumberFormat="1" applyFont="1" applyFill="1" applyBorder="1" applyAlignment="1">
      <alignment horizontal="center" vertical="center" wrapText="1"/>
    </xf>
    <xf numFmtId="4" fontId="3" fillId="7" borderId="26" xfId="0" applyNumberFormat="1" applyFont="1" applyFill="1" applyBorder="1" applyAlignment="1">
      <alignment horizontal="right" vertical="center" wrapText="1"/>
    </xf>
    <xf numFmtId="3" fontId="3" fillId="8" borderId="3" xfId="0" applyNumberFormat="1" applyFont="1" applyFill="1" applyBorder="1" applyAlignment="1">
      <alignment horizontal="left" vertical="center" wrapText="1"/>
    </xf>
    <xf numFmtId="4" fontId="3" fillId="8" borderId="24" xfId="0" applyNumberFormat="1" applyFont="1" applyFill="1" applyBorder="1" applyAlignment="1">
      <alignment horizontal="center" vertical="center"/>
    </xf>
    <xf numFmtId="4" fontId="3" fillId="8" borderId="25" xfId="0" applyNumberFormat="1" applyFont="1" applyFill="1" applyBorder="1" applyAlignment="1">
      <alignment horizontal="center" vertical="center"/>
    </xf>
    <xf numFmtId="4" fontId="3" fillId="8" borderId="25" xfId="0" applyNumberFormat="1" applyFont="1" applyFill="1" applyBorder="1" applyAlignment="1">
      <alignment horizontal="center" vertical="center" wrapText="1"/>
    </xf>
    <xf numFmtId="3" fontId="2" fillId="8" borderId="4" xfId="0" applyNumberFormat="1" applyFont="1" applyFill="1" applyBorder="1" applyAlignment="1">
      <alignment horizontal="center" vertical="center"/>
    </xf>
    <xf numFmtId="4" fontId="2" fillId="8" borderId="3" xfId="0" applyNumberFormat="1" applyFont="1" applyFill="1" applyBorder="1" applyAlignment="1">
      <alignment horizontal="center" vertical="center"/>
    </xf>
    <xf numFmtId="4" fontId="3" fillId="8" borderId="4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3" fontId="2" fillId="8" borderId="4" xfId="0" applyNumberFormat="1" applyFont="1" applyFill="1" applyBorder="1" applyAlignment="1">
      <alignment horizontal="center" vertical="center" wrapText="1"/>
    </xf>
    <xf numFmtId="4" fontId="2" fillId="8" borderId="3" xfId="0" applyNumberFormat="1" applyFont="1" applyFill="1" applyBorder="1" applyAlignment="1">
      <alignment horizontal="center" vertical="center" wrapText="1"/>
    </xf>
    <xf numFmtId="4" fontId="3" fillId="8" borderId="24" xfId="0" applyNumberFormat="1" applyFont="1" applyFill="1" applyBorder="1" applyAlignment="1">
      <alignment horizontal="center" vertical="center" wrapText="1"/>
    </xf>
    <xf numFmtId="4" fontId="3" fillId="8" borderId="4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>
      <alignment horizontal="center" vertical="center" wrapText="1"/>
    </xf>
    <xf numFmtId="4" fontId="2" fillId="7" borderId="3" xfId="0" applyNumberFormat="1" applyFont="1" applyFill="1" applyBorder="1" applyAlignment="1">
      <alignment horizontal="center" vertical="center" wrapText="1"/>
    </xf>
    <xf numFmtId="4" fontId="3" fillId="7" borderId="4" xfId="0" applyNumberFormat="1" applyFont="1" applyFill="1" applyBorder="1" applyAlignment="1">
      <alignment horizontal="center" vertical="center" wrapText="1"/>
    </xf>
    <xf numFmtId="4" fontId="2" fillId="2" borderId="24" xfId="0" applyNumberFormat="1" applyFont="1" applyFill="1" applyBorder="1" applyAlignment="1">
      <alignment horizontal="center" vertical="center"/>
    </xf>
    <xf numFmtId="4" fontId="2" fillId="2" borderId="25" xfId="0" applyNumberFormat="1" applyFont="1" applyFill="1" applyBorder="1" applyAlignment="1">
      <alignment horizontal="center" vertical="center"/>
    </xf>
    <xf numFmtId="4" fontId="2" fillId="2" borderId="25" xfId="0" applyNumberFormat="1" applyFont="1" applyFill="1" applyBorder="1" applyAlignment="1">
      <alignment horizontal="center" vertical="center" wrapText="1"/>
    </xf>
    <xf numFmtId="3" fontId="3" fillId="12" borderId="3" xfId="0" applyNumberFormat="1" applyFont="1" applyFill="1" applyBorder="1" applyAlignment="1">
      <alignment horizontal="left" vertical="center" wrapText="1"/>
    </xf>
    <xf numFmtId="4" fontId="3" fillId="12" borderId="24" xfId="0" applyNumberFormat="1" applyFont="1" applyFill="1" applyBorder="1" applyAlignment="1">
      <alignment horizontal="center" vertical="center"/>
    </xf>
    <xf numFmtId="4" fontId="3" fillId="12" borderId="25" xfId="0" applyNumberFormat="1" applyFont="1" applyFill="1" applyBorder="1" applyAlignment="1">
      <alignment horizontal="center" vertical="center"/>
    </xf>
    <xf numFmtId="4" fontId="3" fillId="12" borderId="25" xfId="0" applyNumberFormat="1" applyFont="1" applyFill="1" applyBorder="1" applyAlignment="1">
      <alignment horizontal="center" vertical="center" wrapText="1"/>
    </xf>
    <xf numFmtId="3" fontId="2" fillId="12" borderId="4" xfId="0" applyNumberFormat="1" applyFont="1" applyFill="1" applyBorder="1" applyAlignment="1">
      <alignment horizontal="center" vertical="center"/>
    </xf>
    <xf numFmtId="4" fontId="2" fillId="12" borderId="3" xfId="0" applyNumberFormat="1" applyFont="1" applyFill="1" applyBorder="1" applyAlignment="1">
      <alignment horizontal="center" vertical="center"/>
    </xf>
    <xf numFmtId="4" fontId="3" fillId="12" borderId="4" xfId="0" applyNumberFormat="1" applyFont="1" applyFill="1" applyBorder="1" applyAlignment="1">
      <alignment horizontal="center" vertical="center"/>
    </xf>
    <xf numFmtId="4" fontId="3" fillId="12" borderId="41" xfId="0" applyNumberFormat="1" applyFont="1" applyFill="1" applyBorder="1" applyAlignment="1">
      <alignment horizontal="center" vertical="center"/>
    </xf>
    <xf numFmtId="4" fontId="3" fillId="12" borderId="42" xfId="0" applyNumberFormat="1" applyFont="1" applyFill="1" applyBorder="1" applyAlignment="1">
      <alignment horizontal="center" vertical="center"/>
    </xf>
    <xf numFmtId="3" fontId="2" fillId="12" borderId="42" xfId="0" applyNumberFormat="1" applyFont="1" applyFill="1" applyBorder="1" applyAlignment="1">
      <alignment horizontal="center" vertical="center"/>
    </xf>
    <xf numFmtId="4" fontId="2" fillId="12" borderId="43" xfId="0" applyNumberFormat="1" applyFont="1" applyFill="1" applyBorder="1" applyAlignment="1">
      <alignment horizontal="center" vertical="center"/>
    </xf>
    <xf numFmtId="4" fontId="8" fillId="5" borderId="25" xfId="0" applyNumberFormat="1" applyFont="1" applyFill="1" applyBorder="1" applyAlignment="1">
      <alignment horizontal="center" vertical="center"/>
    </xf>
    <xf numFmtId="4" fontId="8" fillId="3" borderId="25" xfId="0" applyNumberFormat="1" applyFont="1" applyFill="1" applyBorder="1" applyAlignment="1">
      <alignment horizontal="center" vertical="center"/>
    </xf>
    <xf numFmtId="4" fontId="12" fillId="13" borderId="24" xfId="0" applyNumberFormat="1" applyFont="1" applyFill="1" applyBorder="1" applyAlignment="1">
      <alignment horizontal="center" vertical="center" wrapText="1"/>
    </xf>
    <xf numFmtId="4" fontId="12" fillId="13" borderId="25" xfId="0" applyNumberFormat="1" applyFont="1" applyFill="1" applyBorder="1" applyAlignment="1">
      <alignment horizontal="center" vertical="center" wrapText="1"/>
    </xf>
    <xf numFmtId="3" fontId="12" fillId="13" borderId="4" xfId="0" applyNumberFormat="1" applyFont="1" applyFill="1" applyBorder="1" applyAlignment="1">
      <alignment horizontal="center" vertical="center"/>
    </xf>
    <xf numFmtId="4" fontId="3" fillId="13" borderId="25" xfId="0" applyNumberFormat="1" applyFont="1" applyFill="1" applyBorder="1" applyAlignment="1">
      <alignment horizontal="center" vertical="center" wrapText="1"/>
    </xf>
    <xf numFmtId="4" fontId="3" fillId="13" borderId="26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horizontal="left"/>
    </xf>
    <xf numFmtId="3" fontId="2" fillId="13" borderId="44" xfId="0" applyNumberFormat="1" applyFont="1" applyFill="1" applyBorder="1" applyAlignment="1">
      <alignment horizontal="center"/>
    </xf>
    <xf numFmtId="4" fontId="2" fillId="13" borderId="45" xfId="0" applyNumberFormat="1" applyFont="1" applyFill="1" applyBorder="1" applyAlignment="1">
      <alignment horizontal="center" vertical="center"/>
    </xf>
    <xf numFmtId="4" fontId="3" fillId="13" borderId="46" xfId="0" applyNumberFormat="1" applyFont="1" applyFill="1" applyBorder="1" applyAlignment="1">
      <alignment horizontal="center" vertical="center"/>
    </xf>
    <xf numFmtId="4" fontId="3" fillId="13" borderId="44" xfId="0" applyNumberFormat="1" applyFont="1" applyFill="1" applyBorder="1" applyAlignment="1">
      <alignment horizontal="center" vertical="center"/>
    </xf>
    <xf numFmtId="3" fontId="2" fillId="6" borderId="4" xfId="0" applyNumberFormat="1" applyFont="1" applyFill="1" applyBorder="1" applyAlignment="1">
      <alignment horizontal="center"/>
    </xf>
    <xf numFmtId="3" fontId="3" fillId="13" borderId="3" xfId="0" applyNumberFormat="1" applyFont="1" applyFill="1" applyBorder="1" applyAlignment="1">
      <alignment horizontal="right" vertical="center" wrapText="1"/>
    </xf>
    <xf numFmtId="4" fontId="3" fillId="13" borderId="24" xfId="0" applyNumberFormat="1" applyFont="1" applyFill="1" applyBorder="1" applyAlignment="1">
      <alignment horizontal="right" vertical="center" wrapText="1"/>
    </xf>
    <xf numFmtId="4" fontId="3" fillId="13" borderId="25" xfId="0" applyNumberFormat="1" applyFont="1" applyFill="1" applyBorder="1" applyAlignment="1">
      <alignment horizontal="right" vertical="center" wrapText="1"/>
    </xf>
    <xf numFmtId="3" fontId="21" fillId="5" borderId="4" xfId="0" applyNumberFormat="1" applyFont="1" applyFill="1" applyBorder="1" applyAlignment="1">
      <alignment horizontal="center" vertical="center"/>
    </xf>
    <xf numFmtId="3" fontId="2" fillId="5" borderId="7" xfId="0" applyNumberFormat="1" applyFont="1" applyFill="1" applyBorder="1" applyAlignment="1">
      <alignment horizontal="center" vertical="center" wrapText="1"/>
    </xf>
    <xf numFmtId="4" fontId="2" fillId="5" borderId="30" xfId="0" applyNumberFormat="1" applyFont="1" applyFill="1" applyBorder="1" applyAlignment="1">
      <alignment horizontal="center" vertical="center" wrapText="1"/>
    </xf>
    <xf numFmtId="4" fontId="3" fillId="5" borderId="31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2" fillId="0" borderId="0" xfId="0" applyFont="1"/>
    <xf numFmtId="4" fontId="3" fillId="3" borderId="27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justify" wrapText="1"/>
    </xf>
    <xf numFmtId="4" fontId="9" fillId="3" borderId="25" xfId="0" applyNumberFormat="1" applyFont="1" applyFill="1" applyBorder="1" applyAlignment="1">
      <alignment horizontal="center" vertical="center" wrapText="1"/>
    </xf>
    <xf numFmtId="3" fontId="3" fillId="14" borderId="3" xfId="0" applyNumberFormat="1" applyFont="1" applyFill="1" applyBorder="1" applyAlignment="1">
      <alignment horizontal="left" vertical="center" wrapText="1"/>
    </xf>
    <xf numFmtId="4" fontId="3" fillId="14" borderId="24" xfId="0" applyNumberFormat="1" applyFont="1" applyFill="1" applyBorder="1" applyAlignment="1">
      <alignment horizontal="center" vertical="center"/>
    </xf>
    <xf numFmtId="4" fontId="3" fillId="14" borderId="25" xfId="0" applyNumberFormat="1" applyFont="1" applyFill="1" applyBorder="1" applyAlignment="1">
      <alignment horizontal="center" vertical="center"/>
    </xf>
    <xf numFmtId="4" fontId="3" fillId="14" borderId="25" xfId="0" applyNumberFormat="1" applyFont="1" applyFill="1" applyBorder="1" applyAlignment="1">
      <alignment horizontal="center" vertical="center" wrapText="1"/>
    </xf>
    <xf numFmtId="3" fontId="2" fillId="14" borderId="4" xfId="0" applyNumberFormat="1" applyFont="1" applyFill="1" applyBorder="1" applyAlignment="1">
      <alignment horizontal="center" vertical="center"/>
    </xf>
    <xf numFmtId="4" fontId="2" fillId="14" borderId="3" xfId="0" applyNumberFormat="1" applyFont="1" applyFill="1" applyBorder="1" applyAlignment="1">
      <alignment horizontal="center" vertical="center"/>
    </xf>
    <xf numFmtId="4" fontId="3" fillId="14" borderId="4" xfId="0" applyNumberFormat="1" applyFont="1" applyFill="1" applyBorder="1" applyAlignment="1">
      <alignment horizontal="center" vertical="center"/>
    </xf>
    <xf numFmtId="4" fontId="3" fillId="3" borderId="38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horizontal="center" vertical="center"/>
    </xf>
    <xf numFmtId="3" fontId="2" fillId="3" borderId="39" xfId="0" applyNumberFormat="1" applyFont="1" applyFill="1" applyBorder="1" applyAlignment="1">
      <alignment horizontal="center" vertical="center"/>
    </xf>
    <xf numFmtId="4" fontId="2" fillId="3" borderId="40" xfId="0" applyNumberFormat="1" applyFont="1" applyFill="1" applyBorder="1" applyAlignment="1">
      <alignment horizontal="center" vertical="center"/>
    </xf>
    <xf numFmtId="4" fontId="3" fillId="2" borderId="47" xfId="0" applyNumberFormat="1" applyFont="1" applyFill="1" applyBorder="1" applyAlignment="1">
      <alignment horizontal="center" vertical="center"/>
    </xf>
    <xf numFmtId="4" fontId="3" fillId="5" borderId="25" xfId="0" applyNumberFormat="1" applyFont="1" applyFill="1" applyBorder="1" applyAlignment="1">
      <alignment horizontal="center" vertical="center" wrapText="1"/>
    </xf>
    <xf numFmtId="4" fontId="3" fillId="15" borderId="38" xfId="0" applyNumberFormat="1" applyFont="1" applyFill="1" applyBorder="1" applyAlignment="1">
      <alignment horizontal="center" vertical="center"/>
    </xf>
    <xf numFmtId="4" fontId="3" fillId="15" borderId="39" xfId="0" applyNumberFormat="1" applyFont="1" applyFill="1" applyBorder="1" applyAlignment="1">
      <alignment horizontal="center" vertical="center"/>
    </xf>
    <xf numFmtId="3" fontId="2" fillId="15" borderId="39" xfId="0" applyNumberFormat="1" applyFont="1" applyFill="1" applyBorder="1" applyAlignment="1">
      <alignment horizontal="center" vertical="center"/>
    </xf>
    <xf numFmtId="4" fontId="2" fillId="15" borderId="40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right" wrapText="1"/>
    </xf>
    <xf numFmtId="4" fontId="2" fillId="3" borderId="24" xfId="0" applyNumberFormat="1" applyFont="1" applyFill="1" applyBorder="1" applyAlignment="1">
      <alignment horizontal="center" vertical="center"/>
    </xf>
    <xf numFmtId="4" fontId="2" fillId="3" borderId="25" xfId="0" applyNumberFormat="1" applyFont="1" applyFill="1" applyBorder="1" applyAlignment="1">
      <alignment horizontal="center" vertical="center"/>
    </xf>
    <xf numFmtId="3" fontId="3" fillId="6" borderId="30" xfId="0" applyNumberFormat="1" applyFont="1" applyFill="1" applyBorder="1" applyAlignment="1">
      <alignment horizontal="left" vertical="center" wrapText="1"/>
    </xf>
    <xf numFmtId="4" fontId="3" fillId="6" borderId="31" xfId="0" applyNumberFormat="1" applyFont="1" applyFill="1" applyBorder="1" applyAlignment="1">
      <alignment horizontal="center" vertical="center"/>
    </xf>
    <xf numFmtId="4" fontId="3" fillId="6" borderId="32" xfId="0" applyNumberFormat="1" applyFont="1" applyFill="1" applyBorder="1" applyAlignment="1">
      <alignment horizontal="center" vertical="center"/>
    </xf>
    <xf numFmtId="4" fontId="3" fillId="6" borderId="32" xfId="0" applyNumberFormat="1" applyFont="1" applyFill="1" applyBorder="1" applyAlignment="1">
      <alignment horizontal="center" vertical="center" wrapText="1"/>
    </xf>
    <xf numFmtId="3" fontId="2" fillId="6" borderId="7" xfId="0" applyNumberFormat="1" applyFont="1" applyFill="1" applyBorder="1" applyAlignment="1">
      <alignment horizontal="center" vertical="center"/>
    </xf>
    <xf numFmtId="4" fontId="2" fillId="6" borderId="30" xfId="0" applyNumberFormat="1" applyFont="1" applyFill="1" applyBorder="1" applyAlignment="1">
      <alignment horizontal="center" vertical="center"/>
    </xf>
    <xf numFmtId="4" fontId="3" fillId="6" borderId="7" xfId="0" applyNumberFormat="1" applyFont="1" applyFill="1" applyBorder="1" applyAlignment="1">
      <alignment horizontal="center" vertical="center"/>
    </xf>
    <xf numFmtId="3" fontId="3" fillId="3" borderId="30" xfId="0" applyNumberFormat="1" applyFont="1" applyFill="1" applyBorder="1" applyAlignment="1">
      <alignment horizontal="left" vertical="center" wrapText="1"/>
    </xf>
    <xf numFmtId="4" fontId="3" fillId="3" borderId="31" xfId="0" applyNumberFormat="1" applyFont="1" applyFill="1" applyBorder="1" applyAlignment="1">
      <alignment horizontal="center" vertical="center"/>
    </xf>
    <xf numFmtId="4" fontId="3" fillId="3" borderId="32" xfId="0" applyNumberFormat="1" applyFont="1" applyFill="1" applyBorder="1" applyAlignment="1">
      <alignment horizontal="center" vertical="center"/>
    </xf>
    <xf numFmtId="4" fontId="3" fillId="3" borderId="32" xfId="0" applyNumberFormat="1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center" vertical="center"/>
    </xf>
    <xf numFmtId="4" fontId="2" fillId="3" borderId="30" xfId="0" applyNumberFormat="1" applyFont="1" applyFill="1" applyBorder="1" applyAlignment="1">
      <alignment horizontal="center" vertical="center"/>
    </xf>
    <xf numFmtId="4" fontId="3" fillId="6" borderId="31" xfId="0" applyNumberFormat="1" applyFont="1" applyFill="1" applyBorder="1" applyAlignment="1">
      <alignment horizontal="center" vertical="center"/>
    </xf>
    <xf numFmtId="3" fontId="3" fillId="14" borderId="3" xfId="0" applyNumberFormat="1" applyFont="1" applyFill="1" applyBorder="1" applyAlignment="1">
      <alignment horizontal="right" vertical="center" wrapText="1"/>
    </xf>
    <xf numFmtId="4" fontId="2" fillId="14" borderId="24" xfId="0" applyNumberFormat="1" applyFont="1" applyFill="1" applyBorder="1" applyAlignment="1">
      <alignment horizontal="center" vertical="center"/>
    </xf>
    <xf numFmtId="4" fontId="2" fillId="14" borderId="4" xfId="0" applyNumberFormat="1" applyFont="1" applyFill="1" applyBorder="1" applyAlignment="1">
      <alignment horizontal="center" vertical="center"/>
    </xf>
    <xf numFmtId="4" fontId="3" fillId="6" borderId="31" xfId="0" applyNumberFormat="1" applyFont="1" applyFill="1" applyBorder="1" applyAlignment="1">
      <alignment horizontal="center" vertical="center"/>
    </xf>
    <xf numFmtId="4" fontId="8" fillId="5" borderId="4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left" wrapText="1"/>
    </xf>
    <xf numFmtId="4" fontId="2" fillId="14" borderId="50" xfId="0" applyNumberFormat="1" applyFont="1" applyFill="1" applyBorder="1" applyAlignment="1">
      <alignment horizontal="center" vertical="center"/>
    </xf>
    <xf numFmtId="0" fontId="3" fillId="5" borderId="49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9" fillId="5" borderId="49" xfId="0" applyFont="1" applyFill="1" applyBorder="1" applyAlignment="1">
      <alignment horizontal="center" vertical="center"/>
    </xf>
    <xf numFmtId="0" fontId="9" fillId="5" borderId="41" xfId="0" applyFont="1" applyFill="1" applyBorder="1" applyAlignment="1">
      <alignment horizontal="center" vertical="center"/>
    </xf>
    <xf numFmtId="2" fontId="9" fillId="5" borderId="41" xfId="0" applyNumberFormat="1" applyFont="1" applyFill="1" applyBorder="1" applyAlignment="1">
      <alignment horizontal="center" vertical="center"/>
    </xf>
    <xf numFmtId="0" fontId="9" fillId="5" borderId="41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4" fontId="9" fillId="5" borderId="4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/>
    </xf>
    <xf numFmtId="3" fontId="2" fillId="5" borderId="25" xfId="0" applyNumberFormat="1" applyFont="1" applyFill="1" applyBorder="1" applyAlignment="1">
      <alignment horizontal="center" vertical="center"/>
    </xf>
    <xf numFmtId="4" fontId="2" fillId="5" borderId="50" xfId="0" applyNumberFormat="1" applyFont="1" applyFill="1" applyBorder="1" applyAlignment="1">
      <alignment horizontal="center" vertical="center"/>
    </xf>
    <xf numFmtId="2" fontId="9" fillId="5" borderId="4" xfId="0" applyNumberFormat="1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2" fontId="26" fillId="5" borderId="37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4" fontId="26" fillId="5" borderId="50" xfId="0" applyNumberFormat="1" applyFont="1" applyFill="1" applyBorder="1" applyAlignment="1">
      <alignment horizontal="center" vertical="center"/>
    </xf>
    <xf numFmtId="4" fontId="3" fillId="5" borderId="41" xfId="0" applyNumberFormat="1" applyFont="1" applyFill="1" applyBorder="1" applyAlignment="1">
      <alignment horizontal="center" vertical="center"/>
    </xf>
    <xf numFmtId="4" fontId="3" fillId="5" borderId="42" xfId="0" applyNumberFormat="1" applyFont="1" applyFill="1" applyBorder="1" applyAlignment="1">
      <alignment horizontal="center" vertical="center"/>
    </xf>
    <xf numFmtId="3" fontId="2" fillId="5" borderId="42" xfId="0" applyNumberFormat="1" applyFont="1" applyFill="1" applyBorder="1" applyAlignment="1">
      <alignment horizontal="center" vertical="center"/>
    </xf>
    <xf numFmtId="4" fontId="2" fillId="5" borderId="43" xfId="0" applyNumberFormat="1" applyFont="1" applyFill="1" applyBorder="1" applyAlignment="1">
      <alignment horizontal="center" vertical="center"/>
    </xf>
    <xf numFmtId="4" fontId="3" fillId="16" borderId="52" xfId="0" applyNumberFormat="1" applyFont="1" applyFill="1" applyBorder="1" applyAlignment="1">
      <alignment horizontal="center" vertical="center"/>
    </xf>
    <xf numFmtId="4" fontId="3" fillId="16" borderId="53" xfId="0" applyNumberFormat="1" applyFont="1" applyFill="1" applyBorder="1" applyAlignment="1">
      <alignment horizontal="center" vertical="center"/>
    </xf>
    <xf numFmtId="3" fontId="2" fillId="16" borderId="53" xfId="0" applyNumberFormat="1" applyFont="1" applyFill="1" applyBorder="1" applyAlignment="1">
      <alignment horizontal="center" vertical="center"/>
    </xf>
    <xf numFmtId="4" fontId="2" fillId="16" borderId="54" xfId="0" applyNumberFormat="1" applyFont="1" applyFill="1" applyBorder="1" applyAlignment="1">
      <alignment horizontal="center" vertical="center"/>
    </xf>
    <xf numFmtId="3" fontId="3" fillId="16" borderId="3" xfId="0" applyNumberFormat="1" applyFont="1" applyFill="1" applyBorder="1" applyAlignment="1">
      <alignment horizontal="left" vertical="center" wrapText="1"/>
    </xf>
    <xf numFmtId="4" fontId="3" fillId="16" borderId="24" xfId="0" applyNumberFormat="1" applyFont="1" applyFill="1" applyBorder="1" applyAlignment="1">
      <alignment horizontal="center" vertical="center"/>
    </xf>
    <xf numFmtId="4" fontId="3" fillId="16" borderId="25" xfId="0" applyNumberFormat="1" applyFont="1" applyFill="1" applyBorder="1" applyAlignment="1">
      <alignment horizontal="center" vertical="center"/>
    </xf>
    <xf numFmtId="4" fontId="3" fillId="16" borderId="25" xfId="0" applyNumberFormat="1" applyFont="1" applyFill="1" applyBorder="1" applyAlignment="1">
      <alignment horizontal="center" vertical="center" wrapText="1"/>
    </xf>
    <xf numFmtId="3" fontId="2" fillId="16" borderId="4" xfId="0" applyNumberFormat="1" applyFont="1" applyFill="1" applyBorder="1" applyAlignment="1">
      <alignment horizontal="center" vertical="center"/>
    </xf>
    <xf numFmtId="4" fontId="2" fillId="16" borderId="3" xfId="0" applyNumberFormat="1" applyFont="1" applyFill="1" applyBorder="1" applyAlignment="1">
      <alignment horizontal="center" vertical="center"/>
    </xf>
    <xf numFmtId="4" fontId="3" fillId="16" borderId="4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2" fillId="6" borderId="51" xfId="0" applyNumberFormat="1" applyFont="1" applyFill="1" applyBorder="1" applyAlignment="1">
      <alignment horizontal="center" vertical="center"/>
    </xf>
    <xf numFmtId="4" fontId="3" fillId="17" borderId="5" xfId="0" applyNumberFormat="1" applyFont="1" applyFill="1" applyBorder="1" applyAlignment="1">
      <alignment horizontal="center" vertical="center"/>
    </xf>
    <xf numFmtId="3" fontId="2" fillId="17" borderId="5" xfId="0" applyNumberFormat="1" applyFont="1" applyFill="1" applyBorder="1" applyAlignment="1">
      <alignment horizontal="center" vertical="center"/>
    </xf>
    <xf numFmtId="4" fontId="2" fillId="17" borderId="5" xfId="0" applyNumberFormat="1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/>
    </xf>
    <xf numFmtId="0" fontId="3" fillId="3" borderId="37" xfId="0" applyFont="1" applyFill="1" applyBorder="1" applyAlignment="1">
      <alignment horizontal="left" vertical="center" wrapText="1"/>
    </xf>
    <xf numFmtId="0" fontId="2" fillId="3" borderId="4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 wrapText="1"/>
    </xf>
    <xf numFmtId="3" fontId="3" fillId="18" borderId="3" xfId="0" applyNumberFormat="1" applyFont="1" applyFill="1" applyBorder="1" applyAlignment="1">
      <alignment horizontal="right" wrapText="1"/>
    </xf>
    <xf numFmtId="4" fontId="3" fillId="18" borderId="24" xfId="0" applyNumberFormat="1" applyFont="1" applyFill="1" applyBorder="1" applyAlignment="1">
      <alignment horizontal="center" vertical="center"/>
    </xf>
    <xf numFmtId="4" fontId="3" fillId="18" borderId="25" xfId="0" applyNumberFormat="1" applyFont="1" applyFill="1" applyBorder="1" applyAlignment="1">
      <alignment horizontal="center" vertical="center"/>
    </xf>
    <xf numFmtId="4" fontId="3" fillId="18" borderId="25" xfId="0" applyNumberFormat="1" applyFont="1" applyFill="1" applyBorder="1" applyAlignment="1">
      <alignment horizontal="center" vertical="center" wrapText="1"/>
    </xf>
    <xf numFmtId="3" fontId="2" fillId="18" borderId="4" xfId="0" applyNumberFormat="1" applyFont="1" applyFill="1" applyBorder="1" applyAlignment="1">
      <alignment horizontal="center" vertical="center"/>
    </xf>
    <xf numFmtId="4" fontId="3" fillId="18" borderId="26" xfId="0" applyNumberFormat="1" applyFont="1" applyFill="1" applyBorder="1" applyAlignment="1">
      <alignment horizontal="center" vertical="center"/>
    </xf>
    <xf numFmtId="3" fontId="2" fillId="18" borderId="4" xfId="0" applyNumberFormat="1" applyFont="1" applyFill="1" applyBorder="1" applyAlignment="1">
      <alignment horizontal="center" vertical="center" wrapText="1"/>
    </xf>
    <xf numFmtId="4" fontId="2" fillId="18" borderId="3" xfId="0" applyNumberFormat="1" applyFont="1" applyFill="1" applyBorder="1" applyAlignment="1">
      <alignment horizontal="center" vertical="center" wrapText="1"/>
    </xf>
    <xf numFmtId="4" fontId="3" fillId="18" borderId="24" xfId="0" applyNumberFormat="1" applyFont="1" applyFill="1" applyBorder="1" applyAlignment="1">
      <alignment horizontal="center" vertical="center" wrapText="1"/>
    </xf>
    <xf numFmtId="4" fontId="3" fillId="18" borderId="4" xfId="0" applyNumberFormat="1" applyFont="1" applyFill="1" applyBorder="1" applyAlignment="1">
      <alignment horizontal="center" vertical="center" wrapText="1"/>
    </xf>
    <xf numFmtId="4" fontId="9" fillId="2" borderId="25" xfId="0" applyNumberFormat="1" applyFont="1" applyFill="1" applyBorder="1" applyAlignment="1">
      <alignment horizontal="center" vertical="center" wrapText="1"/>
    </xf>
    <xf numFmtId="4" fontId="3" fillId="6" borderId="31" xfId="0" applyNumberFormat="1" applyFont="1" applyFill="1" applyBorder="1" applyAlignment="1">
      <alignment horizontal="center" vertical="center"/>
    </xf>
    <xf numFmtId="0" fontId="3" fillId="18" borderId="3" xfId="0" applyFont="1" applyFill="1" applyBorder="1" applyAlignment="1">
      <alignment horizontal="left" vertical="center" wrapText="1"/>
    </xf>
    <xf numFmtId="0" fontId="3" fillId="18" borderId="24" xfId="0" applyFont="1" applyFill="1" applyBorder="1" applyAlignment="1">
      <alignment horizontal="center" vertical="center"/>
    </xf>
    <xf numFmtId="0" fontId="3" fillId="18" borderId="25" xfId="0" applyFont="1" applyFill="1" applyBorder="1" applyAlignment="1">
      <alignment horizontal="center" vertical="center"/>
    </xf>
    <xf numFmtId="0" fontId="3" fillId="18" borderId="25" xfId="0" applyFont="1" applyFill="1" applyBorder="1" applyAlignment="1">
      <alignment horizontal="center" vertical="center" wrapText="1"/>
    </xf>
    <xf numFmtId="0" fontId="2" fillId="18" borderId="4" xfId="0" applyFont="1" applyFill="1" applyBorder="1" applyAlignment="1">
      <alignment horizontal="center" vertical="center"/>
    </xf>
    <xf numFmtId="4" fontId="2" fillId="18" borderId="3" xfId="0" applyNumberFormat="1" applyFont="1" applyFill="1" applyBorder="1" applyAlignment="1">
      <alignment horizontal="center" vertical="center"/>
    </xf>
    <xf numFmtId="0" fontId="9" fillId="18" borderId="24" xfId="0" applyFont="1" applyFill="1" applyBorder="1" applyAlignment="1">
      <alignment horizontal="center" vertical="center"/>
    </xf>
    <xf numFmtId="0" fontId="9" fillId="18" borderId="4" xfId="0" applyFont="1" applyFill="1" applyBorder="1" applyAlignment="1">
      <alignment horizontal="center" vertical="center"/>
    </xf>
    <xf numFmtId="0" fontId="9" fillId="18" borderId="4" xfId="0" applyFont="1" applyFill="1" applyBorder="1" applyAlignment="1">
      <alignment horizontal="center"/>
    </xf>
    <xf numFmtId="4" fontId="3" fillId="18" borderId="4" xfId="0" applyNumberFormat="1" applyFont="1" applyFill="1" applyBorder="1" applyAlignment="1">
      <alignment horizontal="center" vertical="center"/>
    </xf>
    <xf numFmtId="4" fontId="8" fillId="5" borderId="26" xfId="0" applyNumberFormat="1" applyFont="1" applyFill="1" applyBorder="1" applyAlignment="1">
      <alignment horizontal="center" vertical="center"/>
    </xf>
    <xf numFmtId="3" fontId="3" fillId="14" borderId="30" xfId="0" applyNumberFormat="1" applyFont="1" applyFill="1" applyBorder="1" applyAlignment="1">
      <alignment horizontal="left" vertical="center" wrapText="1"/>
    </xf>
    <xf numFmtId="4" fontId="3" fillId="14" borderId="32" xfId="0" applyNumberFormat="1" applyFont="1" applyFill="1" applyBorder="1" applyAlignment="1">
      <alignment horizontal="center" vertical="center"/>
    </xf>
    <xf numFmtId="4" fontId="3" fillId="14" borderId="32" xfId="0" applyNumberFormat="1" applyFont="1" applyFill="1" applyBorder="1" applyAlignment="1">
      <alignment horizontal="center" vertical="center" wrapText="1"/>
    </xf>
    <xf numFmtId="3" fontId="2" fillId="14" borderId="7" xfId="0" applyNumberFormat="1" applyFont="1" applyFill="1" applyBorder="1" applyAlignment="1">
      <alignment horizontal="center" vertical="center"/>
    </xf>
    <xf numFmtId="4" fontId="2" fillId="14" borderId="30" xfId="0" applyNumberFormat="1" applyFont="1" applyFill="1" applyBorder="1" applyAlignment="1">
      <alignment horizontal="center" vertical="center"/>
    </xf>
    <xf numFmtId="4" fontId="3" fillId="14" borderId="31" xfId="0" applyNumberFormat="1" applyFont="1" applyFill="1" applyBorder="1" applyAlignment="1">
      <alignment horizontal="center" vertical="center"/>
    </xf>
    <xf numFmtId="4" fontId="3" fillId="14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42" xfId="0" applyFont="1" applyBorder="1" applyAlignment="1">
      <alignment horizontal="center"/>
    </xf>
    <xf numFmtId="4" fontId="3" fillId="6" borderId="31" xfId="0" applyNumberFormat="1" applyFont="1" applyFill="1" applyBorder="1" applyAlignment="1">
      <alignment horizontal="center" vertical="center"/>
    </xf>
    <xf numFmtId="4" fontId="3" fillId="6" borderId="49" xfId="0" applyNumberFormat="1" applyFont="1" applyFill="1" applyBorder="1" applyAlignment="1">
      <alignment horizontal="center" vertical="center"/>
    </xf>
    <xf numFmtId="4" fontId="3" fillId="6" borderId="48" xfId="0" applyNumberFormat="1" applyFont="1" applyFill="1" applyBorder="1" applyAlignment="1">
      <alignment horizontal="center" vertical="center"/>
    </xf>
    <xf numFmtId="0" fontId="3" fillId="5" borderId="51" xfId="0" applyFont="1" applyFill="1" applyBorder="1" applyAlignment="1">
      <alignment horizontal="left" vertical="center" wrapText="1"/>
    </xf>
    <xf numFmtId="0" fontId="3" fillId="5" borderId="40" xfId="0" applyFont="1" applyFill="1" applyBorder="1" applyAlignment="1">
      <alignment horizontal="left" vertical="center" wrapText="1"/>
    </xf>
    <xf numFmtId="4" fontId="2" fillId="2" borderId="19" xfId="0" applyNumberFormat="1" applyFont="1" applyFill="1" applyBorder="1" applyAlignment="1">
      <alignment horizontal="center" vertical="center"/>
    </xf>
    <xf numFmtId="4" fontId="12" fillId="5" borderId="3" xfId="0" applyNumberFormat="1" applyFont="1" applyFill="1" applyBorder="1" applyAlignment="1">
      <alignment horizontal="center" vertical="center" wrapText="1"/>
    </xf>
    <xf numFmtId="4" fontId="2" fillId="13" borderId="3" xfId="0" applyNumberFormat="1" applyFont="1" applyFill="1" applyBorder="1" applyAlignment="1">
      <alignment horizontal="right" vertical="center" wrapText="1"/>
    </xf>
    <xf numFmtId="4" fontId="2" fillId="6" borderId="3" xfId="0" applyNumberFormat="1" applyFont="1" applyFill="1" applyBorder="1" applyAlignment="1">
      <alignment horizontal="right" vertical="center" wrapText="1"/>
    </xf>
    <xf numFmtId="4" fontId="2" fillId="7" borderId="3" xfId="0" applyNumberFormat="1" applyFont="1" applyFill="1" applyBorder="1" applyAlignment="1">
      <alignment horizontal="right" vertical="center" wrapText="1"/>
    </xf>
    <xf numFmtId="4" fontId="2" fillId="3" borderId="3" xfId="0" applyNumberFormat="1" applyFont="1" applyFill="1" applyBorder="1" applyAlignment="1">
      <alignment horizontal="right" vertical="center" wrapText="1"/>
    </xf>
    <xf numFmtId="4" fontId="2" fillId="2" borderId="3" xfId="0" applyNumberFormat="1" applyFont="1" applyFill="1" applyBorder="1" applyAlignment="1">
      <alignment horizontal="right" vertical="center"/>
    </xf>
    <xf numFmtId="4" fontId="2" fillId="5" borderId="3" xfId="0" applyNumberFormat="1" applyFont="1" applyFill="1" applyBorder="1" applyAlignment="1">
      <alignment horizontal="right" vertical="center"/>
    </xf>
    <xf numFmtId="4" fontId="2" fillId="5" borderId="3" xfId="0" applyNumberFormat="1" applyFont="1" applyFill="1" applyBorder="1" applyAlignment="1">
      <alignment horizontal="center" vertical="center"/>
    </xf>
  </cellXfs>
  <cellStyles count="11">
    <cellStyle name="exo" xfId="4"/>
    <cellStyle name="Koefic." xfId="5"/>
    <cellStyle name="Normal" xfId="0" builtinId="0"/>
    <cellStyle name="Normal 2" xfId="6"/>
    <cellStyle name="Normal 3" xfId="3"/>
    <cellStyle name="Parastais 2" xfId="1"/>
    <cellStyle name="Parastais_FMLikp01_p05_221205_pap_afp_makp" xfId="7"/>
    <cellStyle name="Pie??m." xfId="8"/>
    <cellStyle name="SAPBEXstdItem" xfId="9"/>
    <cellStyle name="Style 1" xfId="2"/>
    <cellStyle name="V?st." xfId="10"/>
  </cellStyles>
  <dxfs count="0"/>
  <tableStyles count="0" defaultTableStyle="TableStyleMedium2" defaultPivotStyle="PivotStyleLight16"/>
  <colors>
    <mruColors>
      <color rgb="FFCC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</sheetPr>
  <dimension ref="A1:U85"/>
  <sheetViews>
    <sheetView tabSelected="1" workbookViewId="0">
      <pane xSplit="8" ySplit="5" topLeftCell="O6" activePane="bottomRight" state="frozen"/>
      <selection pane="topRight" activeCell="I1" sqref="I1"/>
      <selection pane="bottomLeft" activeCell="A6" sqref="A6"/>
      <selection pane="bottomRight" activeCell="Y30" sqref="Y30"/>
    </sheetView>
  </sheetViews>
  <sheetFormatPr defaultColWidth="9.140625" defaultRowHeight="12.75"/>
  <cols>
    <col min="1" max="1" width="47.5703125" style="1" customWidth="1"/>
    <col min="2" max="2" width="11.140625" style="2" hidden="1" customWidth="1"/>
    <col min="3" max="4" width="9.7109375" style="2" hidden="1" customWidth="1"/>
    <col min="5" max="5" width="19.28515625" style="2" hidden="1" customWidth="1"/>
    <col min="6" max="6" width="12.85546875" style="2" hidden="1" customWidth="1"/>
    <col min="7" max="7" width="8.85546875" style="2" hidden="1" customWidth="1"/>
    <col min="8" max="8" width="14" style="1" customWidth="1"/>
    <col min="9" max="9" width="10.42578125" style="1" hidden="1" customWidth="1"/>
    <col min="10" max="11" width="10.5703125" style="1" hidden="1" customWidth="1"/>
    <col min="12" max="12" width="10.140625" style="1" hidden="1" customWidth="1"/>
    <col min="13" max="13" width="11.5703125" style="1" hidden="1" customWidth="1"/>
    <col min="14" max="14" width="10.85546875" style="1" hidden="1" customWidth="1"/>
    <col min="15" max="15" width="12.28515625" style="1" hidden="1" customWidth="1"/>
    <col min="16" max="16" width="10.5703125" style="1" hidden="1" customWidth="1"/>
    <col min="17" max="17" width="11.28515625" style="1" hidden="1" customWidth="1"/>
    <col min="18" max="18" width="10.5703125" style="1" hidden="1" customWidth="1"/>
    <col min="19" max="19" width="12" style="1" hidden="1" customWidth="1"/>
    <col min="20" max="21" width="11.5703125" style="1" hidden="1" customWidth="1"/>
    <col min="22" max="253" width="9.140625" style="1"/>
    <col min="254" max="254" width="30.28515625" style="1" customWidth="1"/>
    <col min="255" max="255" width="11.42578125" style="1" bestFit="1" customWidth="1"/>
    <col min="256" max="256" width="5.42578125" style="1" bestFit="1" customWidth="1"/>
    <col min="257" max="257" width="8.85546875" style="1" customWidth="1"/>
    <col min="258" max="258" width="7.85546875" style="1" bestFit="1" customWidth="1"/>
    <col min="259" max="259" width="12.28515625" style="1" customWidth="1"/>
    <col min="260" max="260" width="11.42578125" style="1" customWidth="1"/>
    <col min="261" max="262" width="11.7109375" style="1" customWidth="1"/>
    <col min="263" max="264" width="11.28515625" style="1" customWidth="1"/>
    <col min="265" max="265" width="13.7109375" style="1" customWidth="1"/>
    <col min="266" max="266" width="12" style="1" customWidth="1"/>
    <col min="267" max="267" width="10.28515625" style="1" customWidth="1"/>
    <col min="268" max="268" width="9.5703125" style="1" bestFit="1" customWidth="1"/>
    <col min="269" max="269" width="11.140625" style="1" customWidth="1"/>
    <col min="270" max="270" width="12.42578125" style="1" customWidth="1"/>
    <col min="271" max="271" width="9.140625" style="1"/>
    <col min="272" max="272" width="10.85546875" style="1" customWidth="1"/>
    <col min="273" max="273" width="12.42578125" style="1" customWidth="1"/>
    <col min="274" max="274" width="12.140625" style="1" customWidth="1"/>
    <col min="275" max="509" width="9.140625" style="1"/>
    <col min="510" max="510" width="30.28515625" style="1" customWidth="1"/>
    <col min="511" max="511" width="11.42578125" style="1" bestFit="1" customWidth="1"/>
    <col min="512" max="512" width="5.42578125" style="1" bestFit="1" customWidth="1"/>
    <col min="513" max="513" width="8.85546875" style="1" customWidth="1"/>
    <col min="514" max="514" width="7.85546875" style="1" bestFit="1" customWidth="1"/>
    <col min="515" max="515" width="12.28515625" style="1" customWidth="1"/>
    <col min="516" max="516" width="11.42578125" style="1" customWidth="1"/>
    <col min="517" max="518" width="11.7109375" style="1" customWidth="1"/>
    <col min="519" max="520" width="11.28515625" style="1" customWidth="1"/>
    <col min="521" max="521" width="13.7109375" style="1" customWidth="1"/>
    <col min="522" max="522" width="12" style="1" customWidth="1"/>
    <col min="523" max="523" width="10.28515625" style="1" customWidth="1"/>
    <col min="524" max="524" width="9.5703125" style="1" bestFit="1" customWidth="1"/>
    <col min="525" max="525" width="11.140625" style="1" customWidth="1"/>
    <col min="526" max="526" width="12.42578125" style="1" customWidth="1"/>
    <col min="527" max="527" width="9.140625" style="1"/>
    <col min="528" max="528" width="10.85546875" style="1" customWidth="1"/>
    <col min="529" max="529" width="12.42578125" style="1" customWidth="1"/>
    <col min="530" max="530" width="12.140625" style="1" customWidth="1"/>
    <col min="531" max="765" width="9.140625" style="1"/>
    <col min="766" max="766" width="30.28515625" style="1" customWidth="1"/>
    <col min="767" max="767" width="11.42578125" style="1" bestFit="1" customWidth="1"/>
    <col min="768" max="768" width="5.42578125" style="1" bestFit="1" customWidth="1"/>
    <col min="769" max="769" width="8.85546875" style="1" customWidth="1"/>
    <col min="770" max="770" width="7.85546875" style="1" bestFit="1" customWidth="1"/>
    <col min="771" max="771" width="12.28515625" style="1" customWidth="1"/>
    <col min="772" max="772" width="11.42578125" style="1" customWidth="1"/>
    <col min="773" max="774" width="11.7109375" style="1" customWidth="1"/>
    <col min="775" max="776" width="11.28515625" style="1" customWidth="1"/>
    <col min="777" max="777" width="13.7109375" style="1" customWidth="1"/>
    <col min="778" max="778" width="12" style="1" customWidth="1"/>
    <col min="779" max="779" width="10.28515625" style="1" customWidth="1"/>
    <col min="780" max="780" width="9.5703125" style="1" bestFit="1" customWidth="1"/>
    <col min="781" max="781" width="11.140625" style="1" customWidth="1"/>
    <col min="782" max="782" width="12.42578125" style="1" customWidth="1"/>
    <col min="783" max="783" width="9.140625" style="1"/>
    <col min="784" max="784" width="10.85546875" style="1" customWidth="1"/>
    <col min="785" max="785" width="12.42578125" style="1" customWidth="1"/>
    <col min="786" max="786" width="12.140625" style="1" customWidth="1"/>
    <col min="787" max="1021" width="9.140625" style="1"/>
    <col min="1022" max="1022" width="30.28515625" style="1" customWidth="1"/>
    <col min="1023" max="1023" width="11.42578125" style="1" bestFit="1" customWidth="1"/>
    <col min="1024" max="1024" width="5.42578125" style="1" bestFit="1" customWidth="1"/>
    <col min="1025" max="1025" width="8.85546875" style="1" customWidth="1"/>
    <col min="1026" max="1026" width="7.85546875" style="1" bestFit="1" customWidth="1"/>
    <col min="1027" max="1027" width="12.28515625" style="1" customWidth="1"/>
    <col min="1028" max="1028" width="11.42578125" style="1" customWidth="1"/>
    <col min="1029" max="1030" width="11.7109375" style="1" customWidth="1"/>
    <col min="1031" max="1032" width="11.28515625" style="1" customWidth="1"/>
    <col min="1033" max="1033" width="13.7109375" style="1" customWidth="1"/>
    <col min="1034" max="1034" width="12" style="1" customWidth="1"/>
    <col min="1035" max="1035" width="10.28515625" style="1" customWidth="1"/>
    <col min="1036" max="1036" width="9.5703125" style="1" bestFit="1" customWidth="1"/>
    <col min="1037" max="1037" width="11.140625" style="1" customWidth="1"/>
    <col min="1038" max="1038" width="12.42578125" style="1" customWidth="1"/>
    <col min="1039" max="1039" width="9.140625" style="1"/>
    <col min="1040" max="1040" width="10.85546875" style="1" customWidth="1"/>
    <col min="1041" max="1041" width="12.42578125" style="1" customWidth="1"/>
    <col min="1042" max="1042" width="12.140625" style="1" customWidth="1"/>
    <col min="1043" max="1277" width="9.140625" style="1"/>
    <col min="1278" max="1278" width="30.28515625" style="1" customWidth="1"/>
    <col min="1279" max="1279" width="11.42578125" style="1" bestFit="1" customWidth="1"/>
    <col min="1280" max="1280" width="5.42578125" style="1" bestFit="1" customWidth="1"/>
    <col min="1281" max="1281" width="8.85546875" style="1" customWidth="1"/>
    <col min="1282" max="1282" width="7.85546875" style="1" bestFit="1" customWidth="1"/>
    <col min="1283" max="1283" width="12.28515625" style="1" customWidth="1"/>
    <col min="1284" max="1284" width="11.42578125" style="1" customWidth="1"/>
    <col min="1285" max="1286" width="11.7109375" style="1" customWidth="1"/>
    <col min="1287" max="1288" width="11.28515625" style="1" customWidth="1"/>
    <col min="1289" max="1289" width="13.7109375" style="1" customWidth="1"/>
    <col min="1290" max="1290" width="12" style="1" customWidth="1"/>
    <col min="1291" max="1291" width="10.28515625" style="1" customWidth="1"/>
    <col min="1292" max="1292" width="9.5703125" style="1" bestFit="1" customWidth="1"/>
    <col min="1293" max="1293" width="11.140625" style="1" customWidth="1"/>
    <col min="1294" max="1294" width="12.42578125" style="1" customWidth="1"/>
    <col min="1295" max="1295" width="9.140625" style="1"/>
    <col min="1296" max="1296" width="10.85546875" style="1" customWidth="1"/>
    <col min="1297" max="1297" width="12.42578125" style="1" customWidth="1"/>
    <col min="1298" max="1298" width="12.140625" style="1" customWidth="1"/>
    <col min="1299" max="1533" width="9.140625" style="1"/>
    <col min="1534" max="1534" width="30.28515625" style="1" customWidth="1"/>
    <col min="1535" max="1535" width="11.42578125" style="1" bestFit="1" customWidth="1"/>
    <col min="1536" max="1536" width="5.42578125" style="1" bestFit="1" customWidth="1"/>
    <col min="1537" max="1537" width="8.85546875" style="1" customWidth="1"/>
    <col min="1538" max="1538" width="7.85546875" style="1" bestFit="1" customWidth="1"/>
    <col min="1539" max="1539" width="12.28515625" style="1" customWidth="1"/>
    <col min="1540" max="1540" width="11.42578125" style="1" customWidth="1"/>
    <col min="1541" max="1542" width="11.7109375" style="1" customWidth="1"/>
    <col min="1543" max="1544" width="11.28515625" style="1" customWidth="1"/>
    <col min="1545" max="1545" width="13.7109375" style="1" customWidth="1"/>
    <col min="1546" max="1546" width="12" style="1" customWidth="1"/>
    <col min="1547" max="1547" width="10.28515625" style="1" customWidth="1"/>
    <col min="1548" max="1548" width="9.5703125" style="1" bestFit="1" customWidth="1"/>
    <col min="1549" max="1549" width="11.140625" style="1" customWidth="1"/>
    <col min="1550" max="1550" width="12.42578125" style="1" customWidth="1"/>
    <col min="1551" max="1551" width="9.140625" style="1"/>
    <col min="1552" max="1552" width="10.85546875" style="1" customWidth="1"/>
    <col min="1553" max="1553" width="12.42578125" style="1" customWidth="1"/>
    <col min="1554" max="1554" width="12.140625" style="1" customWidth="1"/>
    <col min="1555" max="1789" width="9.140625" style="1"/>
    <col min="1790" max="1790" width="30.28515625" style="1" customWidth="1"/>
    <col min="1791" max="1791" width="11.42578125" style="1" bestFit="1" customWidth="1"/>
    <col min="1792" max="1792" width="5.42578125" style="1" bestFit="1" customWidth="1"/>
    <col min="1793" max="1793" width="8.85546875" style="1" customWidth="1"/>
    <col min="1794" max="1794" width="7.85546875" style="1" bestFit="1" customWidth="1"/>
    <col min="1795" max="1795" width="12.28515625" style="1" customWidth="1"/>
    <col min="1796" max="1796" width="11.42578125" style="1" customWidth="1"/>
    <col min="1797" max="1798" width="11.7109375" style="1" customWidth="1"/>
    <col min="1799" max="1800" width="11.28515625" style="1" customWidth="1"/>
    <col min="1801" max="1801" width="13.7109375" style="1" customWidth="1"/>
    <col min="1802" max="1802" width="12" style="1" customWidth="1"/>
    <col min="1803" max="1803" width="10.28515625" style="1" customWidth="1"/>
    <col min="1804" max="1804" width="9.5703125" style="1" bestFit="1" customWidth="1"/>
    <col min="1805" max="1805" width="11.140625" style="1" customWidth="1"/>
    <col min="1806" max="1806" width="12.42578125" style="1" customWidth="1"/>
    <col min="1807" max="1807" width="9.140625" style="1"/>
    <col min="1808" max="1808" width="10.85546875" style="1" customWidth="1"/>
    <col min="1809" max="1809" width="12.42578125" style="1" customWidth="1"/>
    <col min="1810" max="1810" width="12.140625" style="1" customWidth="1"/>
    <col min="1811" max="2045" width="9.140625" style="1"/>
    <col min="2046" max="2046" width="30.28515625" style="1" customWidth="1"/>
    <col min="2047" max="2047" width="11.42578125" style="1" bestFit="1" customWidth="1"/>
    <col min="2048" max="2048" width="5.42578125" style="1" bestFit="1" customWidth="1"/>
    <col min="2049" max="2049" width="8.85546875" style="1" customWidth="1"/>
    <col min="2050" max="2050" width="7.85546875" style="1" bestFit="1" customWidth="1"/>
    <col min="2051" max="2051" width="12.28515625" style="1" customWidth="1"/>
    <col min="2052" max="2052" width="11.42578125" style="1" customWidth="1"/>
    <col min="2053" max="2054" width="11.7109375" style="1" customWidth="1"/>
    <col min="2055" max="2056" width="11.28515625" style="1" customWidth="1"/>
    <col min="2057" max="2057" width="13.7109375" style="1" customWidth="1"/>
    <col min="2058" max="2058" width="12" style="1" customWidth="1"/>
    <col min="2059" max="2059" width="10.28515625" style="1" customWidth="1"/>
    <col min="2060" max="2060" width="9.5703125" style="1" bestFit="1" customWidth="1"/>
    <col min="2061" max="2061" width="11.140625" style="1" customWidth="1"/>
    <col min="2062" max="2062" width="12.42578125" style="1" customWidth="1"/>
    <col min="2063" max="2063" width="9.140625" style="1"/>
    <col min="2064" max="2064" width="10.85546875" style="1" customWidth="1"/>
    <col min="2065" max="2065" width="12.42578125" style="1" customWidth="1"/>
    <col min="2066" max="2066" width="12.140625" style="1" customWidth="1"/>
    <col min="2067" max="2301" width="9.140625" style="1"/>
    <col min="2302" max="2302" width="30.28515625" style="1" customWidth="1"/>
    <col min="2303" max="2303" width="11.42578125" style="1" bestFit="1" customWidth="1"/>
    <col min="2304" max="2304" width="5.42578125" style="1" bestFit="1" customWidth="1"/>
    <col min="2305" max="2305" width="8.85546875" style="1" customWidth="1"/>
    <col min="2306" max="2306" width="7.85546875" style="1" bestFit="1" customWidth="1"/>
    <col min="2307" max="2307" width="12.28515625" style="1" customWidth="1"/>
    <col min="2308" max="2308" width="11.42578125" style="1" customWidth="1"/>
    <col min="2309" max="2310" width="11.7109375" style="1" customWidth="1"/>
    <col min="2311" max="2312" width="11.28515625" style="1" customWidth="1"/>
    <col min="2313" max="2313" width="13.7109375" style="1" customWidth="1"/>
    <col min="2314" max="2314" width="12" style="1" customWidth="1"/>
    <col min="2315" max="2315" width="10.28515625" style="1" customWidth="1"/>
    <col min="2316" max="2316" width="9.5703125" style="1" bestFit="1" customWidth="1"/>
    <col min="2317" max="2317" width="11.140625" style="1" customWidth="1"/>
    <col min="2318" max="2318" width="12.42578125" style="1" customWidth="1"/>
    <col min="2319" max="2319" width="9.140625" style="1"/>
    <col min="2320" max="2320" width="10.85546875" style="1" customWidth="1"/>
    <col min="2321" max="2321" width="12.42578125" style="1" customWidth="1"/>
    <col min="2322" max="2322" width="12.140625" style="1" customWidth="1"/>
    <col min="2323" max="2557" width="9.140625" style="1"/>
    <col min="2558" max="2558" width="30.28515625" style="1" customWidth="1"/>
    <col min="2559" max="2559" width="11.42578125" style="1" bestFit="1" customWidth="1"/>
    <col min="2560" max="2560" width="5.42578125" style="1" bestFit="1" customWidth="1"/>
    <col min="2561" max="2561" width="8.85546875" style="1" customWidth="1"/>
    <col min="2562" max="2562" width="7.85546875" style="1" bestFit="1" customWidth="1"/>
    <col min="2563" max="2563" width="12.28515625" style="1" customWidth="1"/>
    <col min="2564" max="2564" width="11.42578125" style="1" customWidth="1"/>
    <col min="2565" max="2566" width="11.7109375" style="1" customWidth="1"/>
    <col min="2567" max="2568" width="11.28515625" style="1" customWidth="1"/>
    <col min="2569" max="2569" width="13.7109375" style="1" customWidth="1"/>
    <col min="2570" max="2570" width="12" style="1" customWidth="1"/>
    <col min="2571" max="2571" width="10.28515625" style="1" customWidth="1"/>
    <col min="2572" max="2572" width="9.5703125" style="1" bestFit="1" customWidth="1"/>
    <col min="2573" max="2573" width="11.140625" style="1" customWidth="1"/>
    <col min="2574" max="2574" width="12.42578125" style="1" customWidth="1"/>
    <col min="2575" max="2575" width="9.140625" style="1"/>
    <col min="2576" max="2576" width="10.85546875" style="1" customWidth="1"/>
    <col min="2577" max="2577" width="12.42578125" style="1" customWidth="1"/>
    <col min="2578" max="2578" width="12.140625" style="1" customWidth="1"/>
    <col min="2579" max="2813" width="9.140625" style="1"/>
    <col min="2814" max="2814" width="30.28515625" style="1" customWidth="1"/>
    <col min="2815" max="2815" width="11.42578125" style="1" bestFit="1" customWidth="1"/>
    <col min="2816" max="2816" width="5.42578125" style="1" bestFit="1" customWidth="1"/>
    <col min="2817" max="2817" width="8.85546875" style="1" customWidth="1"/>
    <col min="2818" max="2818" width="7.85546875" style="1" bestFit="1" customWidth="1"/>
    <col min="2819" max="2819" width="12.28515625" style="1" customWidth="1"/>
    <col min="2820" max="2820" width="11.42578125" style="1" customWidth="1"/>
    <col min="2821" max="2822" width="11.7109375" style="1" customWidth="1"/>
    <col min="2823" max="2824" width="11.28515625" style="1" customWidth="1"/>
    <col min="2825" max="2825" width="13.7109375" style="1" customWidth="1"/>
    <col min="2826" max="2826" width="12" style="1" customWidth="1"/>
    <col min="2827" max="2827" width="10.28515625" style="1" customWidth="1"/>
    <col min="2828" max="2828" width="9.5703125" style="1" bestFit="1" customWidth="1"/>
    <col min="2829" max="2829" width="11.140625" style="1" customWidth="1"/>
    <col min="2830" max="2830" width="12.42578125" style="1" customWidth="1"/>
    <col min="2831" max="2831" width="9.140625" style="1"/>
    <col min="2832" max="2832" width="10.85546875" style="1" customWidth="1"/>
    <col min="2833" max="2833" width="12.42578125" style="1" customWidth="1"/>
    <col min="2834" max="2834" width="12.140625" style="1" customWidth="1"/>
    <col min="2835" max="3069" width="9.140625" style="1"/>
    <col min="3070" max="3070" width="30.28515625" style="1" customWidth="1"/>
    <col min="3071" max="3071" width="11.42578125" style="1" bestFit="1" customWidth="1"/>
    <col min="3072" max="3072" width="5.42578125" style="1" bestFit="1" customWidth="1"/>
    <col min="3073" max="3073" width="8.85546875" style="1" customWidth="1"/>
    <col min="3074" max="3074" width="7.85546875" style="1" bestFit="1" customWidth="1"/>
    <col min="3075" max="3075" width="12.28515625" style="1" customWidth="1"/>
    <col min="3076" max="3076" width="11.42578125" style="1" customWidth="1"/>
    <col min="3077" max="3078" width="11.7109375" style="1" customWidth="1"/>
    <col min="3079" max="3080" width="11.28515625" style="1" customWidth="1"/>
    <col min="3081" max="3081" width="13.7109375" style="1" customWidth="1"/>
    <col min="3082" max="3082" width="12" style="1" customWidth="1"/>
    <col min="3083" max="3083" width="10.28515625" style="1" customWidth="1"/>
    <col min="3084" max="3084" width="9.5703125" style="1" bestFit="1" customWidth="1"/>
    <col min="3085" max="3085" width="11.140625" style="1" customWidth="1"/>
    <col min="3086" max="3086" width="12.42578125" style="1" customWidth="1"/>
    <col min="3087" max="3087" width="9.140625" style="1"/>
    <col min="3088" max="3088" width="10.85546875" style="1" customWidth="1"/>
    <col min="3089" max="3089" width="12.42578125" style="1" customWidth="1"/>
    <col min="3090" max="3090" width="12.140625" style="1" customWidth="1"/>
    <col min="3091" max="3325" width="9.140625" style="1"/>
    <col min="3326" max="3326" width="30.28515625" style="1" customWidth="1"/>
    <col min="3327" max="3327" width="11.42578125" style="1" bestFit="1" customWidth="1"/>
    <col min="3328" max="3328" width="5.42578125" style="1" bestFit="1" customWidth="1"/>
    <col min="3329" max="3329" width="8.85546875" style="1" customWidth="1"/>
    <col min="3330" max="3330" width="7.85546875" style="1" bestFit="1" customWidth="1"/>
    <col min="3331" max="3331" width="12.28515625" style="1" customWidth="1"/>
    <col min="3332" max="3332" width="11.42578125" style="1" customWidth="1"/>
    <col min="3333" max="3334" width="11.7109375" style="1" customWidth="1"/>
    <col min="3335" max="3336" width="11.28515625" style="1" customWidth="1"/>
    <col min="3337" max="3337" width="13.7109375" style="1" customWidth="1"/>
    <col min="3338" max="3338" width="12" style="1" customWidth="1"/>
    <col min="3339" max="3339" width="10.28515625" style="1" customWidth="1"/>
    <col min="3340" max="3340" width="9.5703125" style="1" bestFit="1" customWidth="1"/>
    <col min="3341" max="3341" width="11.140625" style="1" customWidth="1"/>
    <col min="3342" max="3342" width="12.42578125" style="1" customWidth="1"/>
    <col min="3343" max="3343" width="9.140625" style="1"/>
    <col min="3344" max="3344" width="10.85546875" style="1" customWidth="1"/>
    <col min="3345" max="3345" width="12.42578125" style="1" customWidth="1"/>
    <col min="3346" max="3346" width="12.140625" style="1" customWidth="1"/>
    <col min="3347" max="3581" width="9.140625" style="1"/>
    <col min="3582" max="3582" width="30.28515625" style="1" customWidth="1"/>
    <col min="3583" max="3583" width="11.42578125" style="1" bestFit="1" customWidth="1"/>
    <col min="3584" max="3584" width="5.42578125" style="1" bestFit="1" customWidth="1"/>
    <col min="3585" max="3585" width="8.85546875" style="1" customWidth="1"/>
    <col min="3586" max="3586" width="7.85546875" style="1" bestFit="1" customWidth="1"/>
    <col min="3587" max="3587" width="12.28515625" style="1" customWidth="1"/>
    <col min="3588" max="3588" width="11.42578125" style="1" customWidth="1"/>
    <col min="3589" max="3590" width="11.7109375" style="1" customWidth="1"/>
    <col min="3591" max="3592" width="11.28515625" style="1" customWidth="1"/>
    <col min="3593" max="3593" width="13.7109375" style="1" customWidth="1"/>
    <col min="3594" max="3594" width="12" style="1" customWidth="1"/>
    <col min="3595" max="3595" width="10.28515625" style="1" customWidth="1"/>
    <col min="3596" max="3596" width="9.5703125" style="1" bestFit="1" customWidth="1"/>
    <col min="3597" max="3597" width="11.140625" style="1" customWidth="1"/>
    <col min="3598" max="3598" width="12.42578125" style="1" customWidth="1"/>
    <col min="3599" max="3599" width="9.140625" style="1"/>
    <col min="3600" max="3600" width="10.85546875" style="1" customWidth="1"/>
    <col min="3601" max="3601" width="12.42578125" style="1" customWidth="1"/>
    <col min="3602" max="3602" width="12.140625" style="1" customWidth="1"/>
    <col min="3603" max="3837" width="9.140625" style="1"/>
    <col min="3838" max="3838" width="30.28515625" style="1" customWidth="1"/>
    <col min="3839" max="3839" width="11.42578125" style="1" bestFit="1" customWidth="1"/>
    <col min="3840" max="3840" width="5.42578125" style="1" bestFit="1" customWidth="1"/>
    <col min="3841" max="3841" width="8.85546875" style="1" customWidth="1"/>
    <col min="3842" max="3842" width="7.85546875" style="1" bestFit="1" customWidth="1"/>
    <col min="3843" max="3843" width="12.28515625" style="1" customWidth="1"/>
    <col min="3844" max="3844" width="11.42578125" style="1" customWidth="1"/>
    <col min="3845" max="3846" width="11.7109375" style="1" customWidth="1"/>
    <col min="3847" max="3848" width="11.28515625" style="1" customWidth="1"/>
    <col min="3849" max="3849" width="13.7109375" style="1" customWidth="1"/>
    <col min="3850" max="3850" width="12" style="1" customWidth="1"/>
    <col min="3851" max="3851" width="10.28515625" style="1" customWidth="1"/>
    <col min="3852" max="3852" width="9.5703125" style="1" bestFit="1" customWidth="1"/>
    <col min="3853" max="3853" width="11.140625" style="1" customWidth="1"/>
    <col min="3854" max="3854" width="12.42578125" style="1" customWidth="1"/>
    <col min="3855" max="3855" width="9.140625" style="1"/>
    <col min="3856" max="3856" width="10.85546875" style="1" customWidth="1"/>
    <col min="3857" max="3857" width="12.42578125" style="1" customWidth="1"/>
    <col min="3858" max="3858" width="12.140625" style="1" customWidth="1"/>
    <col min="3859" max="4093" width="9.140625" style="1"/>
    <col min="4094" max="4094" width="30.28515625" style="1" customWidth="1"/>
    <col min="4095" max="4095" width="11.42578125" style="1" bestFit="1" customWidth="1"/>
    <col min="4096" max="4096" width="5.42578125" style="1" bestFit="1" customWidth="1"/>
    <col min="4097" max="4097" width="8.85546875" style="1" customWidth="1"/>
    <col min="4098" max="4098" width="7.85546875" style="1" bestFit="1" customWidth="1"/>
    <col min="4099" max="4099" width="12.28515625" style="1" customWidth="1"/>
    <col min="4100" max="4100" width="11.42578125" style="1" customWidth="1"/>
    <col min="4101" max="4102" width="11.7109375" style="1" customWidth="1"/>
    <col min="4103" max="4104" width="11.28515625" style="1" customWidth="1"/>
    <col min="4105" max="4105" width="13.7109375" style="1" customWidth="1"/>
    <col min="4106" max="4106" width="12" style="1" customWidth="1"/>
    <col min="4107" max="4107" width="10.28515625" style="1" customWidth="1"/>
    <col min="4108" max="4108" width="9.5703125" style="1" bestFit="1" customWidth="1"/>
    <col min="4109" max="4109" width="11.140625" style="1" customWidth="1"/>
    <col min="4110" max="4110" width="12.42578125" style="1" customWidth="1"/>
    <col min="4111" max="4111" width="9.140625" style="1"/>
    <col min="4112" max="4112" width="10.85546875" style="1" customWidth="1"/>
    <col min="4113" max="4113" width="12.42578125" style="1" customWidth="1"/>
    <col min="4114" max="4114" width="12.140625" style="1" customWidth="1"/>
    <col min="4115" max="4349" width="9.140625" style="1"/>
    <col min="4350" max="4350" width="30.28515625" style="1" customWidth="1"/>
    <col min="4351" max="4351" width="11.42578125" style="1" bestFit="1" customWidth="1"/>
    <col min="4352" max="4352" width="5.42578125" style="1" bestFit="1" customWidth="1"/>
    <col min="4353" max="4353" width="8.85546875" style="1" customWidth="1"/>
    <col min="4354" max="4354" width="7.85546875" style="1" bestFit="1" customWidth="1"/>
    <col min="4355" max="4355" width="12.28515625" style="1" customWidth="1"/>
    <col min="4356" max="4356" width="11.42578125" style="1" customWidth="1"/>
    <col min="4357" max="4358" width="11.7109375" style="1" customWidth="1"/>
    <col min="4359" max="4360" width="11.28515625" style="1" customWidth="1"/>
    <col min="4361" max="4361" width="13.7109375" style="1" customWidth="1"/>
    <col min="4362" max="4362" width="12" style="1" customWidth="1"/>
    <col min="4363" max="4363" width="10.28515625" style="1" customWidth="1"/>
    <col min="4364" max="4364" width="9.5703125" style="1" bestFit="1" customWidth="1"/>
    <col min="4365" max="4365" width="11.140625" style="1" customWidth="1"/>
    <col min="4366" max="4366" width="12.42578125" style="1" customWidth="1"/>
    <col min="4367" max="4367" width="9.140625" style="1"/>
    <col min="4368" max="4368" width="10.85546875" style="1" customWidth="1"/>
    <col min="4369" max="4369" width="12.42578125" style="1" customWidth="1"/>
    <col min="4370" max="4370" width="12.140625" style="1" customWidth="1"/>
    <col min="4371" max="4605" width="9.140625" style="1"/>
    <col min="4606" max="4606" width="30.28515625" style="1" customWidth="1"/>
    <col min="4607" max="4607" width="11.42578125" style="1" bestFit="1" customWidth="1"/>
    <col min="4608" max="4608" width="5.42578125" style="1" bestFit="1" customWidth="1"/>
    <col min="4609" max="4609" width="8.85546875" style="1" customWidth="1"/>
    <col min="4610" max="4610" width="7.85546875" style="1" bestFit="1" customWidth="1"/>
    <col min="4611" max="4611" width="12.28515625" style="1" customWidth="1"/>
    <col min="4612" max="4612" width="11.42578125" style="1" customWidth="1"/>
    <col min="4613" max="4614" width="11.7109375" style="1" customWidth="1"/>
    <col min="4615" max="4616" width="11.28515625" style="1" customWidth="1"/>
    <col min="4617" max="4617" width="13.7109375" style="1" customWidth="1"/>
    <col min="4618" max="4618" width="12" style="1" customWidth="1"/>
    <col min="4619" max="4619" width="10.28515625" style="1" customWidth="1"/>
    <col min="4620" max="4620" width="9.5703125" style="1" bestFit="1" customWidth="1"/>
    <col min="4621" max="4621" width="11.140625" style="1" customWidth="1"/>
    <col min="4622" max="4622" width="12.42578125" style="1" customWidth="1"/>
    <col min="4623" max="4623" width="9.140625" style="1"/>
    <col min="4624" max="4624" width="10.85546875" style="1" customWidth="1"/>
    <col min="4625" max="4625" width="12.42578125" style="1" customWidth="1"/>
    <col min="4626" max="4626" width="12.140625" style="1" customWidth="1"/>
    <col min="4627" max="4861" width="9.140625" style="1"/>
    <col min="4862" max="4862" width="30.28515625" style="1" customWidth="1"/>
    <col min="4863" max="4863" width="11.42578125" style="1" bestFit="1" customWidth="1"/>
    <col min="4864" max="4864" width="5.42578125" style="1" bestFit="1" customWidth="1"/>
    <col min="4865" max="4865" width="8.85546875" style="1" customWidth="1"/>
    <col min="4866" max="4866" width="7.85546875" style="1" bestFit="1" customWidth="1"/>
    <col min="4867" max="4867" width="12.28515625" style="1" customWidth="1"/>
    <col min="4868" max="4868" width="11.42578125" style="1" customWidth="1"/>
    <col min="4869" max="4870" width="11.7109375" style="1" customWidth="1"/>
    <col min="4871" max="4872" width="11.28515625" style="1" customWidth="1"/>
    <col min="4873" max="4873" width="13.7109375" style="1" customWidth="1"/>
    <col min="4874" max="4874" width="12" style="1" customWidth="1"/>
    <col min="4875" max="4875" width="10.28515625" style="1" customWidth="1"/>
    <col min="4876" max="4876" width="9.5703125" style="1" bestFit="1" customWidth="1"/>
    <col min="4877" max="4877" width="11.140625" style="1" customWidth="1"/>
    <col min="4878" max="4878" width="12.42578125" style="1" customWidth="1"/>
    <col min="4879" max="4879" width="9.140625" style="1"/>
    <col min="4880" max="4880" width="10.85546875" style="1" customWidth="1"/>
    <col min="4881" max="4881" width="12.42578125" style="1" customWidth="1"/>
    <col min="4882" max="4882" width="12.140625" style="1" customWidth="1"/>
    <col min="4883" max="5117" width="9.140625" style="1"/>
    <col min="5118" max="5118" width="30.28515625" style="1" customWidth="1"/>
    <col min="5119" max="5119" width="11.42578125" style="1" bestFit="1" customWidth="1"/>
    <col min="5120" max="5120" width="5.42578125" style="1" bestFit="1" customWidth="1"/>
    <col min="5121" max="5121" width="8.85546875" style="1" customWidth="1"/>
    <col min="5122" max="5122" width="7.85546875" style="1" bestFit="1" customWidth="1"/>
    <col min="5123" max="5123" width="12.28515625" style="1" customWidth="1"/>
    <col min="5124" max="5124" width="11.42578125" style="1" customWidth="1"/>
    <col min="5125" max="5126" width="11.7109375" style="1" customWidth="1"/>
    <col min="5127" max="5128" width="11.28515625" style="1" customWidth="1"/>
    <col min="5129" max="5129" width="13.7109375" style="1" customWidth="1"/>
    <col min="5130" max="5130" width="12" style="1" customWidth="1"/>
    <col min="5131" max="5131" width="10.28515625" style="1" customWidth="1"/>
    <col min="5132" max="5132" width="9.5703125" style="1" bestFit="1" customWidth="1"/>
    <col min="5133" max="5133" width="11.140625" style="1" customWidth="1"/>
    <col min="5134" max="5134" width="12.42578125" style="1" customWidth="1"/>
    <col min="5135" max="5135" width="9.140625" style="1"/>
    <col min="5136" max="5136" width="10.85546875" style="1" customWidth="1"/>
    <col min="5137" max="5137" width="12.42578125" style="1" customWidth="1"/>
    <col min="5138" max="5138" width="12.140625" style="1" customWidth="1"/>
    <col min="5139" max="5373" width="9.140625" style="1"/>
    <col min="5374" max="5374" width="30.28515625" style="1" customWidth="1"/>
    <col min="5375" max="5375" width="11.42578125" style="1" bestFit="1" customWidth="1"/>
    <col min="5376" max="5376" width="5.42578125" style="1" bestFit="1" customWidth="1"/>
    <col min="5377" max="5377" width="8.85546875" style="1" customWidth="1"/>
    <col min="5378" max="5378" width="7.85546875" style="1" bestFit="1" customWidth="1"/>
    <col min="5379" max="5379" width="12.28515625" style="1" customWidth="1"/>
    <col min="5380" max="5380" width="11.42578125" style="1" customWidth="1"/>
    <col min="5381" max="5382" width="11.7109375" style="1" customWidth="1"/>
    <col min="5383" max="5384" width="11.28515625" style="1" customWidth="1"/>
    <col min="5385" max="5385" width="13.7109375" style="1" customWidth="1"/>
    <col min="5386" max="5386" width="12" style="1" customWidth="1"/>
    <col min="5387" max="5387" width="10.28515625" style="1" customWidth="1"/>
    <col min="5388" max="5388" width="9.5703125" style="1" bestFit="1" customWidth="1"/>
    <col min="5389" max="5389" width="11.140625" style="1" customWidth="1"/>
    <col min="5390" max="5390" width="12.42578125" style="1" customWidth="1"/>
    <col min="5391" max="5391" width="9.140625" style="1"/>
    <col min="5392" max="5392" width="10.85546875" style="1" customWidth="1"/>
    <col min="5393" max="5393" width="12.42578125" style="1" customWidth="1"/>
    <col min="5394" max="5394" width="12.140625" style="1" customWidth="1"/>
    <col min="5395" max="5629" width="9.140625" style="1"/>
    <col min="5630" max="5630" width="30.28515625" style="1" customWidth="1"/>
    <col min="5631" max="5631" width="11.42578125" style="1" bestFit="1" customWidth="1"/>
    <col min="5632" max="5632" width="5.42578125" style="1" bestFit="1" customWidth="1"/>
    <col min="5633" max="5633" width="8.85546875" style="1" customWidth="1"/>
    <col min="5634" max="5634" width="7.85546875" style="1" bestFit="1" customWidth="1"/>
    <col min="5635" max="5635" width="12.28515625" style="1" customWidth="1"/>
    <col min="5636" max="5636" width="11.42578125" style="1" customWidth="1"/>
    <col min="5637" max="5638" width="11.7109375" style="1" customWidth="1"/>
    <col min="5639" max="5640" width="11.28515625" style="1" customWidth="1"/>
    <col min="5641" max="5641" width="13.7109375" style="1" customWidth="1"/>
    <col min="5642" max="5642" width="12" style="1" customWidth="1"/>
    <col min="5643" max="5643" width="10.28515625" style="1" customWidth="1"/>
    <col min="5644" max="5644" width="9.5703125" style="1" bestFit="1" customWidth="1"/>
    <col min="5645" max="5645" width="11.140625" style="1" customWidth="1"/>
    <col min="5646" max="5646" width="12.42578125" style="1" customWidth="1"/>
    <col min="5647" max="5647" width="9.140625" style="1"/>
    <col min="5648" max="5648" width="10.85546875" style="1" customWidth="1"/>
    <col min="5649" max="5649" width="12.42578125" style="1" customWidth="1"/>
    <col min="5650" max="5650" width="12.140625" style="1" customWidth="1"/>
    <col min="5651" max="5885" width="9.140625" style="1"/>
    <col min="5886" max="5886" width="30.28515625" style="1" customWidth="1"/>
    <col min="5887" max="5887" width="11.42578125" style="1" bestFit="1" customWidth="1"/>
    <col min="5888" max="5888" width="5.42578125" style="1" bestFit="1" customWidth="1"/>
    <col min="5889" max="5889" width="8.85546875" style="1" customWidth="1"/>
    <col min="5890" max="5890" width="7.85546875" style="1" bestFit="1" customWidth="1"/>
    <col min="5891" max="5891" width="12.28515625" style="1" customWidth="1"/>
    <col min="5892" max="5892" width="11.42578125" style="1" customWidth="1"/>
    <col min="5893" max="5894" width="11.7109375" style="1" customWidth="1"/>
    <col min="5895" max="5896" width="11.28515625" style="1" customWidth="1"/>
    <col min="5897" max="5897" width="13.7109375" style="1" customWidth="1"/>
    <col min="5898" max="5898" width="12" style="1" customWidth="1"/>
    <col min="5899" max="5899" width="10.28515625" style="1" customWidth="1"/>
    <col min="5900" max="5900" width="9.5703125" style="1" bestFit="1" customWidth="1"/>
    <col min="5901" max="5901" width="11.140625" style="1" customWidth="1"/>
    <col min="5902" max="5902" width="12.42578125" style="1" customWidth="1"/>
    <col min="5903" max="5903" width="9.140625" style="1"/>
    <col min="5904" max="5904" width="10.85546875" style="1" customWidth="1"/>
    <col min="5905" max="5905" width="12.42578125" style="1" customWidth="1"/>
    <col min="5906" max="5906" width="12.140625" style="1" customWidth="1"/>
    <col min="5907" max="6141" width="9.140625" style="1"/>
    <col min="6142" max="6142" width="30.28515625" style="1" customWidth="1"/>
    <col min="6143" max="6143" width="11.42578125" style="1" bestFit="1" customWidth="1"/>
    <col min="6144" max="6144" width="5.42578125" style="1" bestFit="1" customWidth="1"/>
    <col min="6145" max="6145" width="8.85546875" style="1" customWidth="1"/>
    <col min="6146" max="6146" width="7.85546875" style="1" bestFit="1" customWidth="1"/>
    <col min="6147" max="6147" width="12.28515625" style="1" customWidth="1"/>
    <col min="6148" max="6148" width="11.42578125" style="1" customWidth="1"/>
    <col min="6149" max="6150" width="11.7109375" style="1" customWidth="1"/>
    <col min="6151" max="6152" width="11.28515625" style="1" customWidth="1"/>
    <col min="6153" max="6153" width="13.7109375" style="1" customWidth="1"/>
    <col min="6154" max="6154" width="12" style="1" customWidth="1"/>
    <col min="6155" max="6155" width="10.28515625" style="1" customWidth="1"/>
    <col min="6156" max="6156" width="9.5703125" style="1" bestFit="1" customWidth="1"/>
    <col min="6157" max="6157" width="11.140625" style="1" customWidth="1"/>
    <col min="6158" max="6158" width="12.42578125" style="1" customWidth="1"/>
    <col min="6159" max="6159" width="9.140625" style="1"/>
    <col min="6160" max="6160" width="10.85546875" style="1" customWidth="1"/>
    <col min="6161" max="6161" width="12.42578125" style="1" customWidth="1"/>
    <col min="6162" max="6162" width="12.140625" style="1" customWidth="1"/>
    <col min="6163" max="6397" width="9.140625" style="1"/>
    <col min="6398" max="6398" width="30.28515625" style="1" customWidth="1"/>
    <col min="6399" max="6399" width="11.42578125" style="1" bestFit="1" customWidth="1"/>
    <col min="6400" max="6400" width="5.42578125" style="1" bestFit="1" customWidth="1"/>
    <col min="6401" max="6401" width="8.85546875" style="1" customWidth="1"/>
    <col min="6402" max="6402" width="7.85546875" style="1" bestFit="1" customWidth="1"/>
    <col min="6403" max="6403" width="12.28515625" style="1" customWidth="1"/>
    <col min="6404" max="6404" width="11.42578125" style="1" customWidth="1"/>
    <col min="6405" max="6406" width="11.7109375" style="1" customWidth="1"/>
    <col min="6407" max="6408" width="11.28515625" style="1" customWidth="1"/>
    <col min="6409" max="6409" width="13.7109375" style="1" customWidth="1"/>
    <col min="6410" max="6410" width="12" style="1" customWidth="1"/>
    <col min="6411" max="6411" width="10.28515625" style="1" customWidth="1"/>
    <col min="6412" max="6412" width="9.5703125" style="1" bestFit="1" customWidth="1"/>
    <col min="6413" max="6413" width="11.140625" style="1" customWidth="1"/>
    <col min="6414" max="6414" width="12.42578125" style="1" customWidth="1"/>
    <col min="6415" max="6415" width="9.140625" style="1"/>
    <col min="6416" max="6416" width="10.85546875" style="1" customWidth="1"/>
    <col min="6417" max="6417" width="12.42578125" style="1" customWidth="1"/>
    <col min="6418" max="6418" width="12.140625" style="1" customWidth="1"/>
    <col min="6419" max="6653" width="9.140625" style="1"/>
    <col min="6654" max="6654" width="30.28515625" style="1" customWidth="1"/>
    <col min="6655" max="6655" width="11.42578125" style="1" bestFit="1" customWidth="1"/>
    <col min="6656" max="6656" width="5.42578125" style="1" bestFit="1" customWidth="1"/>
    <col min="6657" max="6657" width="8.85546875" style="1" customWidth="1"/>
    <col min="6658" max="6658" width="7.85546875" style="1" bestFit="1" customWidth="1"/>
    <col min="6659" max="6659" width="12.28515625" style="1" customWidth="1"/>
    <col min="6660" max="6660" width="11.42578125" style="1" customWidth="1"/>
    <col min="6661" max="6662" width="11.7109375" style="1" customWidth="1"/>
    <col min="6663" max="6664" width="11.28515625" style="1" customWidth="1"/>
    <col min="6665" max="6665" width="13.7109375" style="1" customWidth="1"/>
    <col min="6666" max="6666" width="12" style="1" customWidth="1"/>
    <col min="6667" max="6667" width="10.28515625" style="1" customWidth="1"/>
    <col min="6668" max="6668" width="9.5703125" style="1" bestFit="1" customWidth="1"/>
    <col min="6669" max="6669" width="11.140625" style="1" customWidth="1"/>
    <col min="6670" max="6670" width="12.42578125" style="1" customWidth="1"/>
    <col min="6671" max="6671" width="9.140625" style="1"/>
    <col min="6672" max="6672" width="10.85546875" style="1" customWidth="1"/>
    <col min="6673" max="6673" width="12.42578125" style="1" customWidth="1"/>
    <col min="6674" max="6674" width="12.140625" style="1" customWidth="1"/>
    <col min="6675" max="6909" width="9.140625" style="1"/>
    <col min="6910" max="6910" width="30.28515625" style="1" customWidth="1"/>
    <col min="6911" max="6911" width="11.42578125" style="1" bestFit="1" customWidth="1"/>
    <col min="6912" max="6912" width="5.42578125" style="1" bestFit="1" customWidth="1"/>
    <col min="6913" max="6913" width="8.85546875" style="1" customWidth="1"/>
    <col min="6914" max="6914" width="7.85546875" style="1" bestFit="1" customWidth="1"/>
    <col min="6915" max="6915" width="12.28515625" style="1" customWidth="1"/>
    <col min="6916" max="6916" width="11.42578125" style="1" customWidth="1"/>
    <col min="6917" max="6918" width="11.7109375" style="1" customWidth="1"/>
    <col min="6919" max="6920" width="11.28515625" style="1" customWidth="1"/>
    <col min="6921" max="6921" width="13.7109375" style="1" customWidth="1"/>
    <col min="6922" max="6922" width="12" style="1" customWidth="1"/>
    <col min="6923" max="6923" width="10.28515625" style="1" customWidth="1"/>
    <col min="6924" max="6924" width="9.5703125" style="1" bestFit="1" customWidth="1"/>
    <col min="6925" max="6925" width="11.140625" style="1" customWidth="1"/>
    <col min="6926" max="6926" width="12.42578125" style="1" customWidth="1"/>
    <col min="6927" max="6927" width="9.140625" style="1"/>
    <col min="6928" max="6928" width="10.85546875" style="1" customWidth="1"/>
    <col min="6929" max="6929" width="12.42578125" style="1" customWidth="1"/>
    <col min="6930" max="6930" width="12.140625" style="1" customWidth="1"/>
    <col min="6931" max="7165" width="9.140625" style="1"/>
    <col min="7166" max="7166" width="30.28515625" style="1" customWidth="1"/>
    <col min="7167" max="7167" width="11.42578125" style="1" bestFit="1" customWidth="1"/>
    <col min="7168" max="7168" width="5.42578125" style="1" bestFit="1" customWidth="1"/>
    <col min="7169" max="7169" width="8.85546875" style="1" customWidth="1"/>
    <col min="7170" max="7170" width="7.85546875" style="1" bestFit="1" customWidth="1"/>
    <col min="7171" max="7171" width="12.28515625" style="1" customWidth="1"/>
    <col min="7172" max="7172" width="11.42578125" style="1" customWidth="1"/>
    <col min="7173" max="7174" width="11.7109375" style="1" customWidth="1"/>
    <col min="7175" max="7176" width="11.28515625" style="1" customWidth="1"/>
    <col min="7177" max="7177" width="13.7109375" style="1" customWidth="1"/>
    <col min="7178" max="7178" width="12" style="1" customWidth="1"/>
    <col min="7179" max="7179" width="10.28515625" style="1" customWidth="1"/>
    <col min="7180" max="7180" width="9.5703125" style="1" bestFit="1" customWidth="1"/>
    <col min="7181" max="7181" width="11.140625" style="1" customWidth="1"/>
    <col min="7182" max="7182" width="12.42578125" style="1" customWidth="1"/>
    <col min="7183" max="7183" width="9.140625" style="1"/>
    <col min="7184" max="7184" width="10.85546875" style="1" customWidth="1"/>
    <col min="7185" max="7185" width="12.42578125" style="1" customWidth="1"/>
    <col min="7186" max="7186" width="12.140625" style="1" customWidth="1"/>
    <col min="7187" max="7421" width="9.140625" style="1"/>
    <col min="7422" max="7422" width="30.28515625" style="1" customWidth="1"/>
    <col min="7423" max="7423" width="11.42578125" style="1" bestFit="1" customWidth="1"/>
    <col min="7424" max="7424" width="5.42578125" style="1" bestFit="1" customWidth="1"/>
    <col min="7425" max="7425" width="8.85546875" style="1" customWidth="1"/>
    <col min="7426" max="7426" width="7.85546875" style="1" bestFit="1" customWidth="1"/>
    <col min="7427" max="7427" width="12.28515625" style="1" customWidth="1"/>
    <col min="7428" max="7428" width="11.42578125" style="1" customWidth="1"/>
    <col min="7429" max="7430" width="11.7109375" style="1" customWidth="1"/>
    <col min="7431" max="7432" width="11.28515625" style="1" customWidth="1"/>
    <col min="7433" max="7433" width="13.7109375" style="1" customWidth="1"/>
    <col min="7434" max="7434" width="12" style="1" customWidth="1"/>
    <col min="7435" max="7435" width="10.28515625" style="1" customWidth="1"/>
    <col min="7436" max="7436" width="9.5703125" style="1" bestFit="1" customWidth="1"/>
    <col min="7437" max="7437" width="11.140625" style="1" customWidth="1"/>
    <col min="7438" max="7438" width="12.42578125" style="1" customWidth="1"/>
    <col min="7439" max="7439" width="9.140625" style="1"/>
    <col min="7440" max="7440" width="10.85546875" style="1" customWidth="1"/>
    <col min="7441" max="7441" width="12.42578125" style="1" customWidth="1"/>
    <col min="7442" max="7442" width="12.140625" style="1" customWidth="1"/>
    <col min="7443" max="7677" width="9.140625" style="1"/>
    <col min="7678" max="7678" width="30.28515625" style="1" customWidth="1"/>
    <col min="7679" max="7679" width="11.42578125" style="1" bestFit="1" customWidth="1"/>
    <col min="7680" max="7680" width="5.42578125" style="1" bestFit="1" customWidth="1"/>
    <col min="7681" max="7681" width="8.85546875" style="1" customWidth="1"/>
    <col min="7682" max="7682" width="7.85546875" style="1" bestFit="1" customWidth="1"/>
    <col min="7683" max="7683" width="12.28515625" style="1" customWidth="1"/>
    <col min="7684" max="7684" width="11.42578125" style="1" customWidth="1"/>
    <col min="7685" max="7686" width="11.7109375" style="1" customWidth="1"/>
    <col min="7687" max="7688" width="11.28515625" style="1" customWidth="1"/>
    <col min="7689" max="7689" width="13.7109375" style="1" customWidth="1"/>
    <col min="7690" max="7690" width="12" style="1" customWidth="1"/>
    <col min="7691" max="7691" width="10.28515625" style="1" customWidth="1"/>
    <col min="7692" max="7692" width="9.5703125" style="1" bestFit="1" customWidth="1"/>
    <col min="7693" max="7693" width="11.140625" style="1" customWidth="1"/>
    <col min="7694" max="7694" width="12.42578125" style="1" customWidth="1"/>
    <col min="7695" max="7695" width="9.140625" style="1"/>
    <col min="7696" max="7696" width="10.85546875" style="1" customWidth="1"/>
    <col min="7697" max="7697" width="12.42578125" style="1" customWidth="1"/>
    <col min="7698" max="7698" width="12.140625" style="1" customWidth="1"/>
    <col min="7699" max="7933" width="9.140625" style="1"/>
    <col min="7934" max="7934" width="30.28515625" style="1" customWidth="1"/>
    <col min="7935" max="7935" width="11.42578125" style="1" bestFit="1" customWidth="1"/>
    <col min="7936" max="7936" width="5.42578125" style="1" bestFit="1" customWidth="1"/>
    <col min="7937" max="7937" width="8.85546875" style="1" customWidth="1"/>
    <col min="7938" max="7938" width="7.85546875" style="1" bestFit="1" customWidth="1"/>
    <col min="7939" max="7939" width="12.28515625" style="1" customWidth="1"/>
    <col min="7940" max="7940" width="11.42578125" style="1" customWidth="1"/>
    <col min="7941" max="7942" width="11.7109375" style="1" customWidth="1"/>
    <col min="7943" max="7944" width="11.28515625" style="1" customWidth="1"/>
    <col min="7945" max="7945" width="13.7109375" style="1" customWidth="1"/>
    <col min="7946" max="7946" width="12" style="1" customWidth="1"/>
    <col min="7947" max="7947" width="10.28515625" style="1" customWidth="1"/>
    <col min="7948" max="7948" width="9.5703125" style="1" bestFit="1" customWidth="1"/>
    <col min="7949" max="7949" width="11.140625" style="1" customWidth="1"/>
    <col min="7950" max="7950" width="12.42578125" style="1" customWidth="1"/>
    <col min="7951" max="7951" width="9.140625" style="1"/>
    <col min="7952" max="7952" width="10.85546875" style="1" customWidth="1"/>
    <col min="7953" max="7953" width="12.42578125" style="1" customWidth="1"/>
    <col min="7954" max="7954" width="12.140625" style="1" customWidth="1"/>
    <col min="7955" max="8189" width="9.140625" style="1"/>
    <col min="8190" max="8190" width="30.28515625" style="1" customWidth="1"/>
    <col min="8191" max="8191" width="11.42578125" style="1" bestFit="1" customWidth="1"/>
    <col min="8192" max="8192" width="5.42578125" style="1" bestFit="1" customWidth="1"/>
    <col min="8193" max="8193" width="8.85546875" style="1" customWidth="1"/>
    <col min="8194" max="8194" width="7.85546875" style="1" bestFit="1" customWidth="1"/>
    <col min="8195" max="8195" width="12.28515625" style="1" customWidth="1"/>
    <col min="8196" max="8196" width="11.42578125" style="1" customWidth="1"/>
    <col min="8197" max="8198" width="11.7109375" style="1" customWidth="1"/>
    <col min="8199" max="8200" width="11.28515625" style="1" customWidth="1"/>
    <col min="8201" max="8201" width="13.7109375" style="1" customWidth="1"/>
    <col min="8202" max="8202" width="12" style="1" customWidth="1"/>
    <col min="8203" max="8203" width="10.28515625" style="1" customWidth="1"/>
    <col min="8204" max="8204" width="9.5703125" style="1" bestFit="1" customWidth="1"/>
    <col min="8205" max="8205" width="11.140625" style="1" customWidth="1"/>
    <col min="8206" max="8206" width="12.42578125" style="1" customWidth="1"/>
    <col min="8207" max="8207" width="9.140625" style="1"/>
    <col min="8208" max="8208" width="10.85546875" style="1" customWidth="1"/>
    <col min="8209" max="8209" width="12.42578125" style="1" customWidth="1"/>
    <col min="8210" max="8210" width="12.140625" style="1" customWidth="1"/>
    <col min="8211" max="8445" width="9.140625" style="1"/>
    <col min="8446" max="8446" width="30.28515625" style="1" customWidth="1"/>
    <col min="8447" max="8447" width="11.42578125" style="1" bestFit="1" customWidth="1"/>
    <col min="8448" max="8448" width="5.42578125" style="1" bestFit="1" customWidth="1"/>
    <col min="8449" max="8449" width="8.85546875" style="1" customWidth="1"/>
    <col min="8450" max="8450" width="7.85546875" style="1" bestFit="1" customWidth="1"/>
    <col min="8451" max="8451" width="12.28515625" style="1" customWidth="1"/>
    <col min="8452" max="8452" width="11.42578125" style="1" customWidth="1"/>
    <col min="8453" max="8454" width="11.7109375" style="1" customWidth="1"/>
    <col min="8455" max="8456" width="11.28515625" style="1" customWidth="1"/>
    <col min="8457" max="8457" width="13.7109375" style="1" customWidth="1"/>
    <col min="8458" max="8458" width="12" style="1" customWidth="1"/>
    <col min="8459" max="8459" width="10.28515625" style="1" customWidth="1"/>
    <col min="8460" max="8460" width="9.5703125" style="1" bestFit="1" customWidth="1"/>
    <col min="8461" max="8461" width="11.140625" style="1" customWidth="1"/>
    <col min="8462" max="8462" width="12.42578125" style="1" customWidth="1"/>
    <col min="8463" max="8463" width="9.140625" style="1"/>
    <col min="8464" max="8464" width="10.85546875" style="1" customWidth="1"/>
    <col min="8465" max="8465" width="12.42578125" style="1" customWidth="1"/>
    <col min="8466" max="8466" width="12.140625" style="1" customWidth="1"/>
    <col min="8467" max="8701" width="9.140625" style="1"/>
    <col min="8702" max="8702" width="30.28515625" style="1" customWidth="1"/>
    <col min="8703" max="8703" width="11.42578125" style="1" bestFit="1" customWidth="1"/>
    <col min="8704" max="8704" width="5.42578125" style="1" bestFit="1" customWidth="1"/>
    <col min="8705" max="8705" width="8.85546875" style="1" customWidth="1"/>
    <col min="8706" max="8706" width="7.85546875" style="1" bestFit="1" customWidth="1"/>
    <col min="8707" max="8707" width="12.28515625" style="1" customWidth="1"/>
    <col min="8708" max="8708" width="11.42578125" style="1" customWidth="1"/>
    <col min="8709" max="8710" width="11.7109375" style="1" customWidth="1"/>
    <col min="8711" max="8712" width="11.28515625" style="1" customWidth="1"/>
    <col min="8713" max="8713" width="13.7109375" style="1" customWidth="1"/>
    <col min="8714" max="8714" width="12" style="1" customWidth="1"/>
    <col min="8715" max="8715" width="10.28515625" style="1" customWidth="1"/>
    <col min="8716" max="8716" width="9.5703125" style="1" bestFit="1" customWidth="1"/>
    <col min="8717" max="8717" width="11.140625" style="1" customWidth="1"/>
    <col min="8718" max="8718" width="12.42578125" style="1" customWidth="1"/>
    <col min="8719" max="8719" width="9.140625" style="1"/>
    <col min="8720" max="8720" width="10.85546875" style="1" customWidth="1"/>
    <col min="8721" max="8721" width="12.42578125" style="1" customWidth="1"/>
    <col min="8722" max="8722" width="12.140625" style="1" customWidth="1"/>
    <col min="8723" max="8957" width="9.140625" style="1"/>
    <col min="8958" max="8958" width="30.28515625" style="1" customWidth="1"/>
    <col min="8959" max="8959" width="11.42578125" style="1" bestFit="1" customWidth="1"/>
    <col min="8960" max="8960" width="5.42578125" style="1" bestFit="1" customWidth="1"/>
    <col min="8961" max="8961" width="8.85546875" style="1" customWidth="1"/>
    <col min="8962" max="8962" width="7.85546875" style="1" bestFit="1" customWidth="1"/>
    <col min="8963" max="8963" width="12.28515625" style="1" customWidth="1"/>
    <col min="8964" max="8964" width="11.42578125" style="1" customWidth="1"/>
    <col min="8965" max="8966" width="11.7109375" style="1" customWidth="1"/>
    <col min="8967" max="8968" width="11.28515625" style="1" customWidth="1"/>
    <col min="8969" max="8969" width="13.7109375" style="1" customWidth="1"/>
    <col min="8970" max="8970" width="12" style="1" customWidth="1"/>
    <col min="8971" max="8971" width="10.28515625" style="1" customWidth="1"/>
    <col min="8972" max="8972" width="9.5703125" style="1" bestFit="1" customWidth="1"/>
    <col min="8973" max="8973" width="11.140625" style="1" customWidth="1"/>
    <col min="8974" max="8974" width="12.42578125" style="1" customWidth="1"/>
    <col min="8975" max="8975" width="9.140625" style="1"/>
    <col min="8976" max="8976" width="10.85546875" style="1" customWidth="1"/>
    <col min="8977" max="8977" width="12.42578125" style="1" customWidth="1"/>
    <col min="8978" max="8978" width="12.140625" style="1" customWidth="1"/>
    <col min="8979" max="9213" width="9.140625" style="1"/>
    <col min="9214" max="9214" width="30.28515625" style="1" customWidth="1"/>
    <col min="9215" max="9215" width="11.42578125" style="1" bestFit="1" customWidth="1"/>
    <col min="9216" max="9216" width="5.42578125" style="1" bestFit="1" customWidth="1"/>
    <col min="9217" max="9217" width="8.85546875" style="1" customWidth="1"/>
    <col min="9218" max="9218" width="7.85546875" style="1" bestFit="1" customWidth="1"/>
    <col min="9219" max="9219" width="12.28515625" style="1" customWidth="1"/>
    <col min="9220" max="9220" width="11.42578125" style="1" customWidth="1"/>
    <col min="9221" max="9222" width="11.7109375" style="1" customWidth="1"/>
    <col min="9223" max="9224" width="11.28515625" style="1" customWidth="1"/>
    <col min="9225" max="9225" width="13.7109375" style="1" customWidth="1"/>
    <col min="9226" max="9226" width="12" style="1" customWidth="1"/>
    <col min="9227" max="9227" width="10.28515625" style="1" customWidth="1"/>
    <col min="9228" max="9228" width="9.5703125" style="1" bestFit="1" customWidth="1"/>
    <col min="9229" max="9229" width="11.140625" style="1" customWidth="1"/>
    <col min="9230" max="9230" width="12.42578125" style="1" customWidth="1"/>
    <col min="9231" max="9231" width="9.140625" style="1"/>
    <col min="9232" max="9232" width="10.85546875" style="1" customWidth="1"/>
    <col min="9233" max="9233" width="12.42578125" style="1" customWidth="1"/>
    <col min="9234" max="9234" width="12.140625" style="1" customWidth="1"/>
    <col min="9235" max="9469" width="9.140625" style="1"/>
    <col min="9470" max="9470" width="30.28515625" style="1" customWidth="1"/>
    <col min="9471" max="9471" width="11.42578125" style="1" bestFit="1" customWidth="1"/>
    <col min="9472" max="9472" width="5.42578125" style="1" bestFit="1" customWidth="1"/>
    <col min="9473" max="9473" width="8.85546875" style="1" customWidth="1"/>
    <col min="9474" max="9474" width="7.85546875" style="1" bestFit="1" customWidth="1"/>
    <col min="9475" max="9475" width="12.28515625" style="1" customWidth="1"/>
    <col min="9476" max="9476" width="11.42578125" style="1" customWidth="1"/>
    <col min="9477" max="9478" width="11.7109375" style="1" customWidth="1"/>
    <col min="9479" max="9480" width="11.28515625" style="1" customWidth="1"/>
    <col min="9481" max="9481" width="13.7109375" style="1" customWidth="1"/>
    <col min="9482" max="9482" width="12" style="1" customWidth="1"/>
    <col min="9483" max="9483" width="10.28515625" style="1" customWidth="1"/>
    <col min="9484" max="9484" width="9.5703125" style="1" bestFit="1" customWidth="1"/>
    <col min="9485" max="9485" width="11.140625" style="1" customWidth="1"/>
    <col min="9486" max="9486" width="12.42578125" style="1" customWidth="1"/>
    <col min="9487" max="9487" width="9.140625" style="1"/>
    <col min="9488" max="9488" width="10.85546875" style="1" customWidth="1"/>
    <col min="9489" max="9489" width="12.42578125" style="1" customWidth="1"/>
    <col min="9490" max="9490" width="12.140625" style="1" customWidth="1"/>
    <col min="9491" max="9725" width="9.140625" style="1"/>
    <col min="9726" max="9726" width="30.28515625" style="1" customWidth="1"/>
    <col min="9727" max="9727" width="11.42578125" style="1" bestFit="1" customWidth="1"/>
    <col min="9728" max="9728" width="5.42578125" style="1" bestFit="1" customWidth="1"/>
    <col min="9729" max="9729" width="8.85546875" style="1" customWidth="1"/>
    <col min="9730" max="9730" width="7.85546875" style="1" bestFit="1" customWidth="1"/>
    <col min="9731" max="9731" width="12.28515625" style="1" customWidth="1"/>
    <col min="9732" max="9732" width="11.42578125" style="1" customWidth="1"/>
    <col min="9733" max="9734" width="11.7109375" style="1" customWidth="1"/>
    <col min="9735" max="9736" width="11.28515625" style="1" customWidth="1"/>
    <col min="9737" max="9737" width="13.7109375" style="1" customWidth="1"/>
    <col min="9738" max="9738" width="12" style="1" customWidth="1"/>
    <col min="9739" max="9739" width="10.28515625" style="1" customWidth="1"/>
    <col min="9740" max="9740" width="9.5703125" style="1" bestFit="1" customWidth="1"/>
    <col min="9741" max="9741" width="11.140625" style="1" customWidth="1"/>
    <col min="9742" max="9742" width="12.42578125" style="1" customWidth="1"/>
    <col min="9743" max="9743" width="9.140625" style="1"/>
    <col min="9744" max="9744" width="10.85546875" style="1" customWidth="1"/>
    <col min="9745" max="9745" width="12.42578125" style="1" customWidth="1"/>
    <col min="9746" max="9746" width="12.140625" style="1" customWidth="1"/>
    <col min="9747" max="9981" width="9.140625" style="1"/>
    <col min="9982" max="9982" width="30.28515625" style="1" customWidth="1"/>
    <col min="9983" max="9983" width="11.42578125" style="1" bestFit="1" customWidth="1"/>
    <col min="9984" max="9984" width="5.42578125" style="1" bestFit="1" customWidth="1"/>
    <col min="9985" max="9985" width="8.85546875" style="1" customWidth="1"/>
    <col min="9986" max="9986" width="7.85546875" style="1" bestFit="1" customWidth="1"/>
    <col min="9987" max="9987" width="12.28515625" style="1" customWidth="1"/>
    <col min="9988" max="9988" width="11.42578125" style="1" customWidth="1"/>
    <col min="9989" max="9990" width="11.7109375" style="1" customWidth="1"/>
    <col min="9991" max="9992" width="11.28515625" style="1" customWidth="1"/>
    <col min="9993" max="9993" width="13.7109375" style="1" customWidth="1"/>
    <col min="9994" max="9994" width="12" style="1" customWidth="1"/>
    <col min="9995" max="9995" width="10.28515625" style="1" customWidth="1"/>
    <col min="9996" max="9996" width="9.5703125" style="1" bestFit="1" customWidth="1"/>
    <col min="9997" max="9997" width="11.140625" style="1" customWidth="1"/>
    <col min="9998" max="9998" width="12.42578125" style="1" customWidth="1"/>
    <col min="9999" max="9999" width="9.140625" style="1"/>
    <col min="10000" max="10000" width="10.85546875" style="1" customWidth="1"/>
    <col min="10001" max="10001" width="12.42578125" style="1" customWidth="1"/>
    <col min="10002" max="10002" width="12.140625" style="1" customWidth="1"/>
    <col min="10003" max="10237" width="9.140625" style="1"/>
    <col min="10238" max="10238" width="30.28515625" style="1" customWidth="1"/>
    <col min="10239" max="10239" width="11.42578125" style="1" bestFit="1" customWidth="1"/>
    <col min="10240" max="10240" width="5.42578125" style="1" bestFit="1" customWidth="1"/>
    <col min="10241" max="10241" width="8.85546875" style="1" customWidth="1"/>
    <col min="10242" max="10242" width="7.85546875" style="1" bestFit="1" customWidth="1"/>
    <col min="10243" max="10243" width="12.28515625" style="1" customWidth="1"/>
    <col min="10244" max="10244" width="11.42578125" style="1" customWidth="1"/>
    <col min="10245" max="10246" width="11.7109375" style="1" customWidth="1"/>
    <col min="10247" max="10248" width="11.28515625" style="1" customWidth="1"/>
    <col min="10249" max="10249" width="13.7109375" style="1" customWidth="1"/>
    <col min="10250" max="10250" width="12" style="1" customWidth="1"/>
    <col min="10251" max="10251" width="10.28515625" style="1" customWidth="1"/>
    <col min="10252" max="10252" width="9.5703125" style="1" bestFit="1" customWidth="1"/>
    <col min="10253" max="10253" width="11.140625" style="1" customWidth="1"/>
    <col min="10254" max="10254" width="12.42578125" style="1" customWidth="1"/>
    <col min="10255" max="10255" width="9.140625" style="1"/>
    <col min="10256" max="10256" width="10.85546875" style="1" customWidth="1"/>
    <col min="10257" max="10257" width="12.42578125" style="1" customWidth="1"/>
    <col min="10258" max="10258" width="12.140625" style="1" customWidth="1"/>
    <col min="10259" max="10493" width="9.140625" style="1"/>
    <col min="10494" max="10494" width="30.28515625" style="1" customWidth="1"/>
    <col min="10495" max="10495" width="11.42578125" style="1" bestFit="1" customWidth="1"/>
    <col min="10496" max="10496" width="5.42578125" style="1" bestFit="1" customWidth="1"/>
    <col min="10497" max="10497" width="8.85546875" style="1" customWidth="1"/>
    <col min="10498" max="10498" width="7.85546875" style="1" bestFit="1" customWidth="1"/>
    <col min="10499" max="10499" width="12.28515625" style="1" customWidth="1"/>
    <col min="10500" max="10500" width="11.42578125" style="1" customWidth="1"/>
    <col min="10501" max="10502" width="11.7109375" style="1" customWidth="1"/>
    <col min="10503" max="10504" width="11.28515625" style="1" customWidth="1"/>
    <col min="10505" max="10505" width="13.7109375" style="1" customWidth="1"/>
    <col min="10506" max="10506" width="12" style="1" customWidth="1"/>
    <col min="10507" max="10507" width="10.28515625" style="1" customWidth="1"/>
    <col min="10508" max="10508" width="9.5703125" style="1" bestFit="1" customWidth="1"/>
    <col min="10509" max="10509" width="11.140625" style="1" customWidth="1"/>
    <col min="10510" max="10510" width="12.42578125" style="1" customWidth="1"/>
    <col min="10511" max="10511" width="9.140625" style="1"/>
    <col min="10512" max="10512" width="10.85546875" style="1" customWidth="1"/>
    <col min="10513" max="10513" width="12.42578125" style="1" customWidth="1"/>
    <col min="10514" max="10514" width="12.140625" style="1" customWidth="1"/>
    <col min="10515" max="10749" width="9.140625" style="1"/>
    <col min="10750" max="10750" width="30.28515625" style="1" customWidth="1"/>
    <col min="10751" max="10751" width="11.42578125" style="1" bestFit="1" customWidth="1"/>
    <col min="10752" max="10752" width="5.42578125" style="1" bestFit="1" customWidth="1"/>
    <col min="10753" max="10753" width="8.85546875" style="1" customWidth="1"/>
    <col min="10754" max="10754" width="7.85546875" style="1" bestFit="1" customWidth="1"/>
    <col min="10755" max="10755" width="12.28515625" style="1" customWidth="1"/>
    <col min="10756" max="10756" width="11.42578125" style="1" customWidth="1"/>
    <col min="10757" max="10758" width="11.7109375" style="1" customWidth="1"/>
    <col min="10759" max="10760" width="11.28515625" style="1" customWidth="1"/>
    <col min="10761" max="10761" width="13.7109375" style="1" customWidth="1"/>
    <col min="10762" max="10762" width="12" style="1" customWidth="1"/>
    <col min="10763" max="10763" width="10.28515625" style="1" customWidth="1"/>
    <col min="10764" max="10764" width="9.5703125" style="1" bestFit="1" customWidth="1"/>
    <col min="10765" max="10765" width="11.140625" style="1" customWidth="1"/>
    <col min="10766" max="10766" width="12.42578125" style="1" customWidth="1"/>
    <col min="10767" max="10767" width="9.140625" style="1"/>
    <col min="10768" max="10768" width="10.85546875" style="1" customWidth="1"/>
    <col min="10769" max="10769" width="12.42578125" style="1" customWidth="1"/>
    <col min="10770" max="10770" width="12.140625" style="1" customWidth="1"/>
    <col min="10771" max="11005" width="9.140625" style="1"/>
    <col min="11006" max="11006" width="30.28515625" style="1" customWidth="1"/>
    <col min="11007" max="11007" width="11.42578125" style="1" bestFit="1" customWidth="1"/>
    <col min="11008" max="11008" width="5.42578125" style="1" bestFit="1" customWidth="1"/>
    <col min="11009" max="11009" width="8.85546875" style="1" customWidth="1"/>
    <col min="11010" max="11010" width="7.85546875" style="1" bestFit="1" customWidth="1"/>
    <col min="11011" max="11011" width="12.28515625" style="1" customWidth="1"/>
    <col min="11012" max="11012" width="11.42578125" style="1" customWidth="1"/>
    <col min="11013" max="11014" width="11.7109375" style="1" customWidth="1"/>
    <col min="11015" max="11016" width="11.28515625" style="1" customWidth="1"/>
    <col min="11017" max="11017" width="13.7109375" style="1" customWidth="1"/>
    <col min="11018" max="11018" width="12" style="1" customWidth="1"/>
    <col min="11019" max="11019" width="10.28515625" style="1" customWidth="1"/>
    <col min="11020" max="11020" width="9.5703125" style="1" bestFit="1" customWidth="1"/>
    <col min="11021" max="11021" width="11.140625" style="1" customWidth="1"/>
    <col min="11022" max="11022" width="12.42578125" style="1" customWidth="1"/>
    <col min="11023" max="11023" width="9.140625" style="1"/>
    <col min="11024" max="11024" width="10.85546875" style="1" customWidth="1"/>
    <col min="11025" max="11025" width="12.42578125" style="1" customWidth="1"/>
    <col min="11026" max="11026" width="12.140625" style="1" customWidth="1"/>
    <col min="11027" max="11261" width="9.140625" style="1"/>
    <col min="11262" max="11262" width="30.28515625" style="1" customWidth="1"/>
    <col min="11263" max="11263" width="11.42578125" style="1" bestFit="1" customWidth="1"/>
    <col min="11264" max="11264" width="5.42578125" style="1" bestFit="1" customWidth="1"/>
    <col min="11265" max="11265" width="8.85546875" style="1" customWidth="1"/>
    <col min="11266" max="11266" width="7.85546875" style="1" bestFit="1" customWidth="1"/>
    <col min="11267" max="11267" width="12.28515625" style="1" customWidth="1"/>
    <col min="11268" max="11268" width="11.42578125" style="1" customWidth="1"/>
    <col min="11269" max="11270" width="11.7109375" style="1" customWidth="1"/>
    <col min="11271" max="11272" width="11.28515625" style="1" customWidth="1"/>
    <col min="11273" max="11273" width="13.7109375" style="1" customWidth="1"/>
    <col min="11274" max="11274" width="12" style="1" customWidth="1"/>
    <col min="11275" max="11275" width="10.28515625" style="1" customWidth="1"/>
    <col min="11276" max="11276" width="9.5703125" style="1" bestFit="1" customWidth="1"/>
    <col min="11277" max="11277" width="11.140625" style="1" customWidth="1"/>
    <col min="11278" max="11278" width="12.42578125" style="1" customWidth="1"/>
    <col min="11279" max="11279" width="9.140625" style="1"/>
    <col min="11280" max="11280" width="10.85546875" style="1" customWidth="1"/>
    <col min="11281" max="11281" width="12.42578125" style="1" customWidth="1"/>
    <col min="11282" max="11282" width="12.140625" style="1" customWidth="1"/>
    <col min="11283" max="11517" width="9.140625" style="1"/>
    <col min="11518" max="11518" width="30.28515625" style="1" customWidth="1"/>
    <col min="11519" max="11519" width="11.42578125" style="1" bestFit="1" customWidth="1"/>
    <col min="11520" max="11520" width="5.42578125" style="1" bestFit="1" customWidth="1"/>
    <col min="11521" max="11521" width="8.85546875" style="1" customWidth="1"/>
    <col min="11522" max="11522" width="7.85546875" style="1" bestFit="1" customWidth="1"/>
    <col min="11523" max="11523" width="12.28515625" style="1" customWidth="1"/>
    <col min="11524" max="11524" width="11.42578125" style="1" customWidth="1"/>
    <col min="11525" max="11526" width="11.7109375" style="1" customWidth="1"/>
    <col min="11527" max="11528" width="11.28515625" style="1" customWidth="1"/>
    <col min="11529" max="11529" width="13.7109375" style="1" customWidth="1"/>
    <col min="11530" max="11530" width="12" style="1" customWidth="1"/>
    <col min="11531" max="11531" width="10.28515625" style="1" customWidth="1"/>
    <col min="11532" max="11532" width="9.5703125" style="1" bestFit="1" customWidth="1"/>
    <col min="11533" max="11533" width="11.140625" style="1" customWidth="1"/>
    <col min="11534" max="11534" width="12.42578125" style="1" customWidth="1"/>
    <col min="11535" max="11535" width="9.140625" style="1"/>
    <col min="11536" max="11536" width="10.85546875" style="1" customWidth="1"/>
    <col min="11537" max="11537" width="12.42578125" style="1" customWidth="1"/>
    <col min="11538" max="11538" width="12.140625" style="1" customWidth="1"/>
    <col min="11539" max="11773" width="9.140625" style="1"/>
    <col min="11774" max="11774" width="30.28515625" style="1" customWidth="1"/>
    <col min="11775" max="11775" width="11.42578125" style="1" bestFit="1" customWidth="1"/>
    <col min="11776" max="11776" width="5.42578125" style="1" bestFit="1" customWidth="1"/>
    <col min="11777" max="11777" width="8.85546875" style="1" customWidth="1"/>
    <col min="11778" max="11778" width="7.85546875" style="1" bestFit="1" customWidth="1"/>
    <col min="11779" max="11779" width="12.28515625" style="1" customWidth="1"/>
    <col min="11780" max="11780" width="11.42578125" style="1" customWidth="1"/>
    <col min="11781" max="11782" width="11.7109375" style="1" customWidth="1"/>
    <col min="11783" max="11784" width="11.28515625" style="1" customWidth="1"/>
    <col min="11785" max="11785" width="13.7109375" style="1" customWidth="1"/>
    <col min="11786" max="11786" width="12" style="1" customWidth="1"/>
    <col min="11787" max="11787" width="10.28515625" style="1" customWidth="1"/>
    <col min="11788" max="11788" width="9.5703125" style="1" bestFit="1" customWidth="1"/>
    <col min="11789" max="11789" width="11.140625" style="1" customWidth="1"/>
    <col min="11790" max="11790" width="12.42578125" style="1" customWidth="1"/>
    <col min="11791" max="11791" width="9.140625" style="1"/>
    <col min="11792" max="11792" width="10.85546875" style="1" customWidth="1"/>
    <col min="11793" max="11793" width="12.42578125" style="1" customWidth="1"/>
    <col min="11794" max="11794" width="12.140625" style="1" customWidth="1"/>
    <col min="11795" max="12029" width="9.140625" style="1"/>
    <col min="12030" max="12030" width="30.28515625" style="1" customWidth="1"/>
    <col min="12031" max="12031" width="11.42578125" style="1" bestFit="1" customWidth="1"/>
    <col min="12032" max="12032" width="5.42578125" style="1" bestFit="1" customWidth="1"/>
    <col min="12033" max="12033" width="8.85546875" style="1" customWidth="1"/>
    <col min="12034" max="12034" width="7.85546875" style="1" bestFit="1" customWidth="1"/>
    <col min="12035" max="12035" width="12.28515625" style="1" customWidth="1"/>
    <col min="12036" max="12036" width="11.42578125" style="1" customWidth="1"/>
    <col min="12037" max="12038" width="11.7109375" style="1" customWidth="1"/>
    <col min="12039" max="12040" width="11.28515625" style="1" customWidth="1"/>
    <col min="12041" max="12041" width="13.7109375" style="1" customWidth="1"/>
    <col min="12042" max="12042" width="12" style="1" customWidth="1"/>
    <col min="12043" max="12043" width="10.28515625" style="1" customWidth="1"/>
    <col min="12044" max="12044" width="9.5703125" style="1" bestFit="1" customWidth="1"/>
    <col min="12045" max="12045" width="11.140625" style="1" customWidth="1"/>
    <col min="12046" max="12046" width="12.42578125" style="1" customWidth="1"/>
    <col min="12047" max="12047" width="9.140625" style="1"/>
    <col min="12048" max="12048" width="10.85546875" style="1" customWidth="1"/>
    <col min="12049" max="12049" width="12.42578125" style="1" customWidth="1"/>
    <col min="12050" max="12050" width="12.140625" style="1" customWidth="1"/>
    <col min="12051" max="12285" width="9.140625" style="1"/>
    <col min="12286" max="12286" width="30.28515625" style="1" customWidth="1"/>
    <col min="12287" max="12287" width="11.42578125" style="1" bestFit="1" customWidth="1"/>
    <col min="12288" max="12288" width="5.42578125" style="1" bestFit="1" customWidth="1"/>
    <col min="12289" max="12289" width="8.85546875" style="1" customWidth="1"/>
    <col min="12290" max="12290" width="7.85546875" style="1" bestFit="1" customWidth="1"/>
    <col min="12291" max="12291" width="12.28515625" style="1" customWidth="1"/>
    <col min="12292" max="12292" width="11.42578125" style="1" customWidth="1"/>
    <col min="12293" max="12294" width="11.7109375" style="1" customWidth="1"/>
    <col min="12295" max="12296" width="11.28515625" style="1" customWidth="1"/>
    <col min="12297" max="12297" width="13.7109375" style="1" customWidth="1"/>
    <col min="12298" max="12298" width="12" style="1" customWidth="1"/>
    <col min="12299" max="12299" width="10.28515625" style="1" customWidth="1"/>
    <col min="12300" max="12300" width="9.5703125" style="1" bestFit="1" customWidth="1"/>
    <col min="12301" max="12301" width="11.140625" style="1" customWidth="1"/>
    <col min="12302" max="12302" width="12.42578125" style="1" customWidth="1"/>
    <col min="12303" max="12303" width="9.140625" style="1"/>
    <col min="12304" max="12304" width="10.85546875" style="1" customWidth="1"/>
    <col min="12305" max="12305" width="12.42578125" style="1" customWidth="1"/>
    <col min="12306" max="12306" width="12.140625" style="1" customWidth="1"/>
    <col min="12307" max="12541" width="9.140625" style="1"/>
    <col min="12542" max="12542" width="30.28515625" style="1" customWidth="1"/>
    <col min="12543" max="12543" width="11.42578125" style="1" bestFit="1" customWidth="1"/>
    <col min="12544" max="12544" width="5.42578125" style="1" bestFit="1" customWidth="1"/>
    <col min="12545" max="12545" width="8.85546875" style="1" customWidth="1"/>
    <col min="12546" max="12546" width="7.85546875" style="1" bestFit="1" customWidth="1"/>
    <col min="12547" max="12547" width="12.28515625" style="1" customWidth="1"/>
    <col min="12548" max="12548" width="11.42578125" style="1" customWidth="1"/>
    <col min="12549" max="12550" width="11.7109375" style="1" customWidth="1"/>
    <col min="12551" max="12552" width="11.28515625" style="1" customWidth="1"/>
    <col min="12553" max="12553" width="13.7109375" style="1" customWidth="1"/>
    <col min="12554" max="12554" width="12" style="1" customWidth="1"/>
    <col min="12555" max="12555" width="10.28515625" style="1" customWidth="1"/>
    <col min="12556" max="12556" width="9.5703125" style="1" bestFit="1" customWidth="1"/>
    <col min="12557" max="12557" width="11.140625" style="1" customWidth="1"/>
    <col min="12558" max="12558" width="12.42578125" style="1" customWidth="1"/>
    <col min="12559" max="12559" width="9.140625" style="1"/>
    <col min="12560" max="12560" width="10.85546875" style="1" customWidth="1"/>
    <col min="12561" max="12561" width="12.42578125" style="1" customWidth="1"/>
    <col min="12562" max="12562" width="12.140625" style="1" customWidth="1"/>
    <col min="12563" max="12797" width="9.140625" style="1"/>
    <col min="12798" max="12798" width="30.28515625" style="1" customWidth="1"/>
    <col min="12799" max="12799" width="11.42578125" style="1" bestFit="1" customWidth="1"/>
    <col min="12800" max="12800" width="5.42578125" style="1" bestFit="1" customWidth="1"/>
    <col min="12801" max="12801" width="8.85546875" style="1" customWidth="1"/>
    <col min="12802" max="12802" width="7.85546875" style="1" bestFit="1" customWidth="1"/>
    <col min="12803" max="12803" width="12.28515625" style="1" customWidth="1"/>
    <col min="12804" max="12804" width="11.42578125" style="1" customWidth="1"/>
    <col min="12805" max="12806" width="11.7109375" style="1" customWidth="1"/>
    <col min="12807" max="12808" width="11.28515625" style="1" customWidth="1"/>
    <col min="12809" max="12809" width="13.7109375" style="1" customWidth="1"/>
    <col min="12810" max="12810" width="12" style="1" customWidth="1"/>
    <col min="12811" max="12811" width="10.28515625" style="1" customWidth="1"/>
    <col min="12812" max="12812" width="9.5703125" style="1" bestFit="1" customWidth="1"/>
    <col min="12813" max="12813" width="11.140625" style="1" customWidth="1"/>
    <col min="12814" max="12814" width="12.42578125" style="1" customWidth="1"/>
    <col min="12815" max="12815" width="9.140625" style="1"/>
    <col min="12816" max="12816" width="10.85546875" style="1" customWidth="1"/>
    <col min="12817" max="12817" width="12.42578125" style="1" customWidth="1"/>
    <col min="12818" max="12818" width="12.140625" style="1" customWidth="1"/>
    <col min="12819" max="13053" width="9.140625" style="1"/>
    <col min="13054" max="13054" width="30.28515625" style="1" customWidth="1"/>
    <col min="13055" max="13055" width="11.42578125" style="1" bestFit="1" customWidth="1"/>
    <col min="13056" max="13056" width="5.42578125" style="1" bestFit="1" customWidth="1"/>
    <col min="13057" max="13057" width="8.85546875" style="1" customWidth="1"/>
    <col min="13058" max="13058" width="7.85546875" style="1" bestFit="1" customWidth="1"/>
    <col min="13059" max="13059" width="12.28515625" style="1" customWidth="1"/>
    <col min="13060" max="13060" width="11.42578125" style="1" customWidth="1"/>
    <col min="13061" max="13062" width="11.7109375" style="1" customWidth="1"/>
    <col min="13063" max="13064" width="11.28515625" style="1" customWidth="1"/>
    <col min="13065" max="13065" width="13.7109375" style="1" customWidth="1"/>
    <col min="13066" max="13066" width="12" style="1" customWidth="1"/>
    <col min="13067" max="13067" width="10.28515625" style="1" customWidth="1"/>
    <col min="13068" max="13068" width="9.5703125" style="1" bestFit="1" customWidth="1"/>
    <col min="13069" max="13069" width="11.140625" style="1" customWidth="1"/>
    <col min="13070" max="13070" width="12.42578125" style="1" customWidth="1"/>
    <col min="13071" max="13071" width="9.140625" style="1"/>
    <col min="13072" max="13072" width="10.85546875" style="1" customWidth="1"/>
    <col min="13073" max="13073" width="12.42578125" style="1" customWidth="1"/>
    <col min="13074" max="13074" width="12.140625" style="1" customWidth="1"/>
    <col min="13075" max="13309" width="9.140625" style="1"/>
    <col min="13310" max="13310" width="30.28515625" style="1" customWidth="1"/>
    <col min="13311" max="13311" width="11.42578125" style="1" bestFit="1" customWidth="1"/>
    <col min="13312" max="13312" width="5.42578125" style="1" bestFit="1" customWidth="1"/>
    <col min="13313" max="13313" width="8.85546875" style="1" customWidth="1"/>
    <col min="13314" max="13314" width="7.85546875" style="1" bestFit="1" customWidth="1"/>
    <col min="13315" max="13315" width="12.28515625" style="1" customWidth="1"/>
    <col min="13316" max="13316" width="11.42578125" style="1" customWidth="1"/>
    <col min="13317" max="13318" width="11.7109375" style="1" customWidth="1"/>
    <col min="13319" max="13320" width="11.28515625" style="1" customWidth="1"/>
    <col min="13321" max="13321" width="13.7109375" style="1" customWidth="1"/>
    <col min="13322" max="13322" width="12" style="1" customWidth="1"/>
    <col min="13323" max="13323" width="10.28515625" style="1" customWidth="1"/>
    <col min="13324" max="13324" width="9.5703125" style="1" bestFit="1" customWidth="1"/>
    <col min="13325" max="13325" width="11.140625" style="1" customWidth="1"/>
    <col min="13326" max="13326" width="12.42578125" style="1" customWidth="1"/>
    <col min="13327" max="13327" width="9.140625" style="1"/>
    <col min="13328" max="13328" width="10.85546875" style="1" customWidth="1"/>
    <col min="13329" max="13329" width="12.42578125" style="1" customWidth="1"/>
    <col min="13330" max="13330" width="12.140625" style="1" customWidth="1"/>
    <col min="13331" max="13565" width="9.140625" style="1"/>
    <col min="13566" max="13566" width="30.28515625" style="1" customWidth="1"/>
    <col min="13567" max="13567" width="11.42578125" style="1" bestFit="1" customWidth="1"/>
    <col min="13568" max="13568" width="5.42578125" style="1" bestFit="1" customWidth="1"/>
    <col min="13569" max="13569" width="8.85546875" style="1" customWidth="1"/>
    <col min="13570" max="13570" width="7.85546875" style="1" bestFit="1" customWidth="1"/>
    <col min="13571" max="13571" width="12.28515625" style="1" customWidth="1"/>
    <col min="13572" max="13572" width="11.42578125" style="1" customWidth="1"/>
    <col min="13573" max="13574" width="11.7109375" style="1" customWidth="1"/>
    <col min="13575" max="13576" width="11.28515625" style="1" customWidth="1"/>
    <col min="13577" max="13577" width="13.7109375" style="1" customWidth="1"/>
    <col min="13578" max="13578" width="12" style="1" customWidth="1"/>
    <col min="13579" max="13579" width="10.28515625" style="1" customWidth="1"/>
    <col min="13580" max="13580" width="9.5703125" style="1" bestFit="1" customWidth="1"/>
    <col min="13581" max="13581" width="11.140625" style="1" customWidth="1"/>
    <col min="13582" max="13582" width="12.42578125" style="1" customWidth="1"/>
    <col min="13583" max="13583" width="9.140625" style="1"/>
    <col min="13584" max="13584" width="10.85546875" style="1" customWidth="1"/>
    <col min="13585" max="13585" width="12.42578125" style="1" customWidth="1"/>
    <col min="13586" max="13586" width="12.140625" style="1" customWidth="1"/>
    <col min="13587" max="13821" width="9.140625" style="1"/>
    <col min="13822" max="13822" width="30.28515625" style="1" customWidth="1"/>
    <col min="13823" max="13823" width="11.42578125" style="1" bestFit="1" customWidth="1"/>
    <col min="13824" max="13824" width="5.42578125" style="1" bestFit="1" customWidth="1"/>
    <col min="13825" max="13825" width="8.85546875" style="1" customWidth="1"/>
    <col min="13826" max="13826" width="7.85546875" style="1" bestFit="1" customWidth="1"/>
    <col min="13827" max="13827" width="12.28515625" style="1" customWidth="1"/>
    <col min="13828" max="13828" width="11.42578125" style="1" customWidth="1"/>
    <col min="13829" max="13830" width="11.7109375" style="1" customWidth="1"/>
    <col min="13831" max="13832" width="11.28515625" style="1" customWidth="1"/>
    <col min="13833" max="13833" width="13.7109375" style="1" customWidth="1"/>
    <col min="13834" max="13834" width="12" style="1" customWidth="1"/>
    <col min="13835" max="13835" width="10.28515625" style="1" customWidth="1"/>
    <col min="13836" max="13836" width="9.5703125" style="1" bestFit="1" customWidth="1"/>
    <col min="13837" max="13837" width="11.140625" style="1" customWidth="1"/>
    <col min="13838" max="13838" width="12.42578125" style="1" customWidth="1"/>
    <col min="13839" max="13839" width="9.140625" style="1"/>
    <col min="13840" max="13840" width="10.85546875" style="1" customWidth="1"/>
    <col min="13841" max="13841" width="12.42578125" style="1" customWidth="1"/>
    <col min="13842" max="13842" width="12.140625" style="1" customWidth="1"/>
    <col min="13843" max="14077" width="9.140625" style="1"/>
    <col min="14078" max="14078" width="30.28515625" style="1" customWidth="1"/>
    <col min="14079" max="14079" width="11.42578125" style="1" bestFit="1" customWidth="1"/>
    <col min="14080" max="14080" width="5.42578125" style="1" bestFit="1" customWidth="1"/>
    <col min="14081" max="14081" width="8.85546875" style="1" customWidth="1"/>
    <col min="14082" max="14082" width="7.85546875" style="1" bestFit="1" customWidth="1"/>
    <col min="14083" max="14083" width="12.28515625" style="1" customWidth="1"/>
    <col min="14084" max="14084" width="11.42578125" style="1" customWidth="1"/>
    <col min="14085" max="14086" width="11.7109375" style="1" customWidth="1"/>
    <col min="14087" max="14088" width="11.28515625" style="1" customWidth="1"/>
    <col min="14089" max="14089" width="13.7109375" style="1" customWidth="1"/>
    <col min="14090" max="14090" width="12" style="1" customWidth="1"/>
    <col min="14091" max="14091" width="10.28515625" style="1" customWidth="1"/>
    <col min="14092" max="14092" width="9.5703125" style="1" bestFit="1" customWidth="1"/>
    <col min="14093" max="14093" width="11.140625" style="1" customWidth="1"/>
    <col min="14094" max="14094" width="12.42578125" style="1" customWidth="1"/>
    <col min="14095" max="14095" width="9.140625" style="1"/>
    <col min="14096" max="14096" width="10.85546875" style="1" customWidth="1"/>
    <col min="14097" max="14097" width="12.42578125" style="1" customWidth="1"/>
    <col min="14098" max="14098" width="12.140625" style="1" customWidth="1"/>
    <col min="14099" max="14333" width="9.140625" style="1"/>
    <col min="14334" max="14334" width="30.28515625" style="1" customWidth="1"/>
    <col min="14335" max="14335" width="11.42578125" style="1" bestFit="1" customWidth="1"/>
    <col min="14336" max="14336" width="5.42578125" style="1" bestFit="1" customWidth="1"/>
    <col min="14337" max="14337" width="8.85546875" style="1" customWidth="1"/>
    <col min="14338" max="14338" width="7.85546875" style="1" bestFit="1" customWidth="1"/>
    <col min="14339" max="14339" width="12.28515625" style="1" customWidth="1"/>
    <col min="14340" max="14340" width="11.42578125" style="1" customWidth="1"/>
    <col min="14341" max="14342" width="11.7109375" style="1" customWidth="1"/>
    <col min="14343" max="14344" width="11.28515625" style="1" customWidth="1"/>
    <col min="14345" max="14345" width="13.7109375" style="1" customWidth="1"/>
    <col min="14346" max="14346" width="12" style="1" customWidth="1"/>
    <col min="14347" max="14347" width="10.28515625" style="1" customWidth="1"/>
    <col min="14348" max="14348" width="9.5703125" style="1" bestFit="1" customWidth="1"/>
    <col min="14349" max="14349" width="11.140625" style="1" customWidth="1"/>
    <col min="14350" max="14350" width="12.42578125" style="1" customWidth="1"/>
    <col min="14351" max="14351" width="9.140625" style="1"/>
    <col min="14352" max="14352" width="10.85546875" style="1" customWidth="1"/>
    <col min="14353" max="14353" width="12.42578125" style="1" customWidth="1"/>
    <col min="14354" max="14354" width="12.140625" style="1" customWidth="1"/>
    <col min="14355" max="14589" width="9.140625" style="1"/>
    <col min="14590" max="14590" width="30.28515625" style="1" customWidth="1"/>
    <col min="14591" max="14591" width="11.42578125" style="1" bestFit="1" customWidth="1"/>
    <col min="14592" max="14592" width="5.42578125" style="1" bestFit="1" customWidth="1"/>
    <col min="14593" max="14593" width="8.85546875" style="1" customWidth="1"/>
    <col min="14594" max="14594" width="7.85546875" style="1" bestFit="1" customWidth="1"/>
    <col min="14595" max="14595" width="12.28515625" style="1" customWidth="1"/>
    <col min="14596" max="14596" width="11.42578125" style="1" customWidth="1"/>
    <col min="14597" max="14598" width="11.7109375" style="1" customWidth="1"/>
    <col min="14599" max="14600" width="11.28515625" style="1" customWidth="1"/>
    <col min="14601" max="14601" width="13.7109375" style="1" customWidth="1"/>
    <col min="14602" max="14602" width="12" style="1" customWidth="1"/>
    <col min="14603" max="14603" width="10.28515625" style="1" customWidth="1"/>
    <col min="14604" max="14604" width="9.5703125" style="1" bestFit="1" customWidth="1"/>
    <col min="14605" max="14605" width="11.140625" style="1" customWidth="1"/>
    <col min="14606" max="14606" width="12.42578125" style="1" customWidth="1"/>
    <col min="14607" max="14607" width="9.140625" style="1"/>
    <col min="14608" max="14608" width="10.85546875" style="1" customWidth="1"/>
    <col min="14609" max="14609" width="12.42578125" style="1" customWidth="1"/>
    <col min="14610" max="14610" width="12.140625" style="1" customWidth="1"/>
    <col min="14611" max="14845" width="9.140625" style="1"/>
    <col min="14846" max="14846" width="30.28515625" style="1" customWidth="1"/>
    <col min="14847" max="14847" width="11.42578125" style="1" bestFit="1" customWidth="1"/>
    <col min="14848" max="14848" width="5.42578125" style="1" bestFit="1" customWidth="1"/>
    <col min="14849" max="14849" width="8.85546875" style="1" customWidth="1"/>
    <col min="14850" max="14850" width="7.85546875" style="1" bestFit="1" customWidth="1"/>
    <col min="14851" max="14851" width="12.28515625" style="1" customWidth="1"/>
    <col min="14852" max="14852" width="11.42578125" style="1" customWidth="1"/>
    <col min="14853" max="14854" width="11.7109375" style="1" customWidth="1"/>
    <col min="14855" max="14856" width="11.28515625" style="1" customWidth="1"/>
    <col min="14857" max="14857" width="13.7109375" style="1" customWidth="1"/>
    <col min="14858" max="14858" width="12" style="1" customWidth="1"/>
    <col min="14859" max="14859" width="10.28515625" style="1" customWidth="1"/>
    <col min="14860" max="14860" width="9.5703125" style="1" bestFit="1" customWidth="1"/>
    <col min="14861" max="14861" width="11.140625" style="1" customWidth="1"/>
    <col min="14862" max="14862" width="12.42578125" style="1" customWidth="1"/>
    <col min="14863" max="14863" width="9.140625" style="1"/>
    <col min="14864" max="14864" width="10.85546875" style="1" customWidth="1"/>
    <col min="14865" max="14865" width="12.42578125" style="1" customWidth="1"/>
    <col min="14866" max="14866" width="12.140625" style="1" customWidth="1"/>
    <col min="14867" max="15101" width="9.140625" style="1"/>
    <col min="15102" max="15102" width="30.28515625" style="1" customWidth="1"/>
    <col min="15103" max="15103" width="11.42578125" style="1" bestFit="1" customWidth="1"/>
    <col min="15104" max="15104" width="5.42578125" style="1" bestFit="1" customWidth="1"/>
    <col min="15105" max="15105" width="8.85546875" style="1" customWidth="1"/>
    <col min="15106" max="15106" width="7.85546875" style="1" bestFit="1" customWidth="1"/>
    <col min="15107" max="15107" width="12.28515625" style="1" customWidth="1"/>
    <col min="15108" max="15108" width="11.42578125" style="1" customWidth="1"/>
    <col min="15109" max="15110" width="11.7109375" style="1" customWidth="1"/>
    <col min="15111" max="15112" width="11.28515625" style="1" customWidth="1"/>
    <col min="15113" max="15113" width="13.7109375" style="1" customWidth="1"/>
    <col min="15114" max="15114" width="12" style="1" customWidth="1"/>
    <col min="15115" max="15115" width="10.28515625" style="1" customWidth="1"/>
    <col min="15116" max="15116" width="9.5703125" style="1" bestFit="1" customWidth="1"/>
    <col min="15117" max="15117" width="11.140625" style="1" customWidth="1"/>
    <col min="15118" max="15118" width="12.42578125" style="1" customWidth="1"/>
    <col min="15119" max="15119" width="9.140625" style="1"/>
    <col min="15120" max="15120" width="10.85546875" style="1" customWidth="1"/>
    <col min="15121" max="15121" width="12.42578125" style="1" customWidth="1"/>
    <col min="15122" max="15122" width="12.140625" style="1" customWidth="1"/>
    <col min="15123" max="15357" width="9.140625" style="1"/>
    <col min="15358" max="15358" width="30.28515625" style="1" customWidth="1"/>
    <col min="15359" max="15359" width="11.42578125" style="1" bestFit="1" customWidth="1"/>
    <col min="15360" max="15360" width="5.42578125" style="1" bestFit="1" customWidth="1"/>
    <col min="15361" max="15361" width="8.85546875" style="1" customWidth="1"/>
    <col min="15362" max="15362" width="7.85546875" style="1" bestFit="1" customWidth="1"/>
    <col min="15363" max="15363" width="12.28515625" style="1" customWidth="1"/>
    <col min="15364" max="15364" width="11.42578125" style="1" customWidth="1"/>
    <col min="15365" max="15366" width="11.7109375" style="1" customWidth="1"/>
    <col min="15367" max="15368" width="11.28515625" style="1" customWidth="1"/>
    <col min="15369" max="15369" width="13.7109375" style="1" customWidth="1"/>
    <col min="15370" max="15370" width="12" style="1" customWidth="1"/>
    <col min="15371" max="15371" width="10.28515625" style="1" customWidth="1"/>
    <col min="15372" max="15372" width="9.5703125" style="1" bestFit="1" customWidth="1"/>
    <col min="15373" max="15373" width="11.140625" style="1" customWidth="1"/>
    <col min="15374" max="15374" width="12.42578125" style="1" customWidth="1"/>
    <col min="15375" max="15375" width="9.140625" style="1"/>
    <col min="15376" max="15376" width="10.85546875" style="1" customWidth="1"/>
    <col min="15377" max="15377" width="12.42578125" style="1" customWidth="1"/>
    <col min="15378" max="15378" width="12.140625" style="1" customWidth="1"/>
    <col min="15379" max="15613" width="9.140625" style="1"/>
    <col min="15614" max="15614" width="30.28515625" style="1" customWidth="1"/>
    <col min="15615" max="15615" width="11.42578125" style="1" bestFit="1" customWidth="1"/>
    <col min="15616" max="15616" width="5.42578125" style="1" bestFit="1" customWidth="1"/>
    <col min="15617" max="15617" width="8.85546875" style="1" customWidth="1"/>
    <col min="15618" max="15618" width="7.85546875" style="1" bestFit="1" customWidth="1"/>
    <col min="15619" max="15619" width="12.28515625" style="1" customWidth="1"/>
    <col min="15620" max="15620" width="11.42578125" style="1" customWidth="1"/>
    <col min="15621" max="15622" width="11.7109375" style="1" customWidth="1"/>
    <col min="15623" max="15624" width="11.28515625" style="1" customWidth="1"/>
    <col min="15625" max="15625" width="13.7109375" style="1" customWidth="1"/>
    <col min="15626" max="15626" width="12" style="1" customWidth="1"/>
    <col min="15627" max="15627" width="10.28515625" style="1" customWidth="1"/>
    <col min="15628" max="15628" width="9.5703125" style="1" bestFit="1" customWidth="1"/>
    <col min="15629" max="15629" width="11.140625" style="1" customWidth="1"/>
    <col min="15630" max="15630" width="12.42578125" style="1" customWidth="1"/>
    <col min="15631" max="15631" width="9.140625" style="1"/>
    <col min="15632" max="15632" width="10.85546875" style="1" customWidth="1"/>
    <col min="15633" max="15633" width="12.42578125" style="1" customWidth="1"/>
    <col min="15634" max="15634" width="12.140625" style="1" customWidth="1"/>
    <col min="15635" max="15869" width="9.140625" style="1"/>
    <col min="15870" max="15870" width="30.28515625" style="1" customWidth="1"/>
    <col min="15871" max="15871" width="11.42578125" style="1" bestFit="1" customWidth="1"/>
    <col min="15872" max="15872" width="5.42578125" style="1" bestFit="1" customWidth="1"/>
    <col min="15873" max="15873" width="8.85546875" style="1" customWidth="1"/>
    <col min="15874" max="15874" width="7.85546875" style="1" bestFit="1" customWidth="1"/>
    <col min="15875" max="15875" width="12.28515625" style="1" customWidth="1"/>
    <col min="15876" max="15876" width="11.42578125" style="1" customWidth="1"/>
    <col min="15877" max="15878" width="11.7109375" style="1" customWidth="1"/>
    <col min="15879" max="15880" width="11.28515625" style="1" customWidth="1"/>
    <col min="15881" max="15881" width="13.7109375" style="1" customWidth="1"/>
    <col min="15882" max="15882" width="12" style="1" customWidth="1"/>
    <col min="15883" max="15883" width="10.28515625" style="1" customWidth="1"/>
    <col min="15884" max="15884" width="9.5703125" style="1" bestFit="1" customWidth="1"/>
    <col min="15885" max="15885" width="11.140625" style="1" customWidth="1"/>
    <col min="15886" max="15886" width="12.42578125" style="1" customWidth="1"/>
    <col min="15887" max="15887" width="9.140625" style="1"/>
    <col min="15888" max="15888" width="10.85546875" style="1" customWidth="1"/>
    <col min="15889" max="15889" width="12.42578125" style="1" customWidth="1"/>
    <col min="15890" max="15890" width="12.140625" style="1" customWidth="1"/>
    <col min="15891" max="16125" width="9.140625" style="1"/>
    <col min="16126" max="16126" width="30.28515625" style="1" customWidth="1"/>
    <col min="16127" max="16127" width="11.42578125" style="1" bestFit="1" customWidth="1"/>
    <col min="16128" max="16128" width="5.42578125" style="1" bestFit="1" customWidth="1"/>
    <col min="16129" max="16129" width="8.85546875" style="1" customWidth="1"/>
    <col min="16130" max="16130" width="7.85546875" style="1" bestFit="1" customWidth="1"/>
    <col min="16131" max="16131" width="12.28515625" style="1" customWidth="1"/>
    <col min="16132" max="16132" width="11.42578125" style="1" customWidth="1"/>
    <col min="16133" max="16134" width="11.7109375" style="1" customWidth="1"/>
    <col min="16135" max="16136" width="11.28515625" style="1" customWidth="1"/>
    <col min="16137" max="16137" width="13.7109375" style="1" customWidth="1"/>
    <col min="16138" max="16138" width="12" style="1" customWidth="1"/>
    <col min="16139" max="16139" width="10.28515625" style="1" customWidth="1"/>
    <col min="16140" max="16140" width="9.5703125" style="1" bestFit="1" customWidth="1"/>
    <col min="16141" max="16141" width="11.140625" style="1" customWidth="1"/>
    <col min="16142" max="16142" width="12.42578125" style="1" customWidth="1"/>
    <col min="16143" max="16143" width="9.140625" style="1"/>
    <col min="16144" max="16144" width="10.85546875" style="1" customWidth="1"/>
    <col min="16145" max="16145" width="12.42578125" style="1" customWidth="1"/>
    <col min="16146" max="16146" width="12.140625" style="1" customWidth="1"/>
    <col min="16147" max="16384" width="9.140625" style="1"/>
  </cols>
  <sheetData>
    <row r="1" spans="1:21" ht="15.75">
      <c r="A1" s="5" t="s">
        <v>48</v>
      </c>
      <c r="B1" s="5"/>
      <c r="C1" s="5"/>
      <c r="D1" s="5"/>
      <c r="E1" s="5"/>
      <c r="F1" s="5"/>
      <c r="G1" s="5"/>
    </row>
    <row r="2" spans="1:21" ht="15.75">
      <c r="A2" s="100" t="s">
        <v>18</v>
      </c>
      <c r="B2" s="5"/>
      <c r="C2" s="5"/>
      <c r="D2" s="5"/>
      <c r="E2" s="5"/>
      <c r="F2" s="5"/>
      <c r="G2" s="5"/>
      <c r="I2" s="218" t="s">
        <v>43</v>
      </c>
    </row>
    <row r="3" spans="1:21" ht="15.75">
      <c r="A3" s="6"/>
      <c r="B3" s="6"/>
      <c r="C3" s="6"/>
      <c r="D3" s="6"/>
      <c r="E3" s="6"/>
      <c r="F3" s="6"/>
      <c r="G3" s="19"/>
    </row>
    <row r="4" spans="1:21" ht="38.25">
      <c r="A4" s="97" t="s">
        <v>14</v>
      </c>
      <c r="B4" s="99" t="s">
        <v>16</v>
      </c>
      <c r="C4" s="95" t="s">
        <v>15</v>
      </c>
      <c r="D4" s="134" t="s">
        <v>39</v>
      </c>
      <c r="E4" s="96" t="s">
        <v>17</v>
      </c>
      <c r="F4" s="134" t="s">
        <v>149</v>
      </c>
      <c r="G4" s="98" t="s">
        <v>0</v>
      </c>
      <c r="H4" s="25" t="s">
        <v>150</v>
      </c>
      <c r="I4" s="26" t="s">
        <v>9</v>
      </c>
      <c r="J4" s="27" t="s">
        <v>10</v>
      </c>
      <c r="K4" s="27" t="s">
        <v>11</v>
      </c>
      <c r="L4" s="28" t="s">
        <v>12</v>
      </c>
      <c r="M4" s="27" t="s">
        <v>13</v>
      </c>
      <c r="N4" s="27" t="s">
        <v>5</v>
      </c>
      <c r="O4" s="27" t="s">
        <v>6</v>
      </c>
      <c r="P4" s="29" t="s">
        <v>7</v>
      </c>
      <c r="Q4" s="27" t="s">
        <v>8</v>
      </c>
      <c r="R4" s="30" t="s">
        <v>1</v>
      </c>
      <c r="S4" s="27" t="s">
        <v>2</v>
      </c>
      <c r="T4" s="135" t="s">
        <v>3</v>
      </c>
      <c r="U4" s="145" t="s">
        <v>28</v>
      </c>
    </row>
    <row r="5" spans="1:21" ht="13.5" thickBot="1">
      <c r="A5" s="15"/>
      <c r="B5" s="16"/>
      <c r="C5" s="23"/>
      <c r="D5" s="23"/>
      <c r="E5" s="23"/>
      <c r="F5" s="23"/>
      <c r="G5" s="17"/>
      <c r="H5" s="31"/>
      <c r="I5" s="32"/>
      <c r="J5" s="18"/>
      <c r="K5" s="18"/>
      <c r="L5" s="18"/>
      <c r="M5" s="18"/>
      <c r="N5" s="18"/>
      <c r="O5" s="18"/>
      <c r="P5" s="33"/>
      <c r="Q5" s="18"/>
      <c r="R5" s="18"/>
      <c r="S5" s="18"/>
      <c r="T5" s="31"/>
      <c r="U5" s="32"/>
    </row>
    <row r="6" spans="1:21" ht="63.75">
      <c r="A6" s="36" t="s">
        <v>30</v>
      </c>
      <c r="B6" s="38">
        <v>96193</v>
      </c>
      <c r="C6" s="39">
        <v>108722.3</v>
      </c>
      <c r="D6" s="152" t="s">
        <v>68</v>
      </c>
      <c r="E6" s="93" t="s">
        <v>84</v>
      </c>
      <c r="F6" s="93">
        <v>105038</v>
      </c>
      <c r="G6" s="37">
        <v>2239</v>
      </c>
      <c r="H6" s="348">
        <f>SUM(I6:T6)</f>
        <v>102655.63999999998</v>
      </c>
      <c r="I6" s="38"/>
      <c r="J6" s="39"/>
      <c r="K6" s="39"/>
      <c r="L6" s="39"/>
      <c r="M6" s="39">
        <v>6136</v>
      </c>
      <c r="N6" s="39">
        <v>8378</v>
      </c>
      <c r="O6" s="39">
        <v>9249.24</v>
      </c>
      <c r="P6" s="39">
        <v>7457.6</v>
      </c>
      <c r="Q6" s="39">
        <v>11302</v>
      </c>
      <c r="R6" s="39">
        <v>13570</v>
      </c>
      <c r="S6" s="39">
        <v>12720.4</v>
      </c>
      <c r="T6" s="136">
        <f>17959.6+15882.8</f>
        <v>33842.399999999994</v>
      </c>
      <c r="U6" s="233">
        <f>F6-H6</f>
        <v>2382.3600000000151</v>
      </c>
    </row>
    <row r="7" spans="1:21" ht="25.5">
      <c r="A7" s="76" t="s">
        <v>31</v>
      </c>
      <c r="B7" s="42">
        <v>199684</v>
      </c>
      <c r="C7" s="43">
        <v>311016</v>
      </c>
      <c r="D7" s="43" t="s">
        <v>109</v>
      </c>
      <c r="E7" s="94" t="s">
        <v>110</v>
      </c>
      <c r="F7" s="94">
        <f>24552+24552-49104+32736+32736-30110+152736+32736+32736-86820+9000+9000-2160+17094+180</f>
        <v>199864</v>
      </c>
      <c r="G7" s="34">
        <v>2239</v>
      </c>
      <c r="H7" s="77">
        <f>SUM(I7:T7)</f>
        <v>199143.95</v>
      </c>
      <c r="I7" s="42"/>
      <c r="J7" s="43"/>
      <c r="K7" s="43"/>
      <c r="L7" s="43"/>
      <c r="M7" s="43"/>
      <c r="N7" s="43">
        <f>4680+15673.72+15000</f>
        <v>35353.72</v>
      </c>
      <c r="O7" s="43">
        <f>17645.02+20000+6840+41031.08</f>
        <v>85516.1</v>
      </c>
      <c r="P7" s="43">
        <f>8640+30574.13</f>
        <v>39214.130000000005</v>
      </c>
      <c r="Q7" s="43">
        <v>6660</v>
      </c>
      <c r="R7" s="43">
        <v>8100</v>
      </c>
      <c r="S7" s="43">
        <v>7740</v>
      </c>
      <c r="T7" s="137">
        <f>8460+8100</f>
        <v>16560</v>
      </c>
      <c r="U7" s="42">
        <f>F7-H7</f>
        <v>720.04999999998836</v>
      </c>
    </row>
    <row r="8" spans="1:21" s="4" customFormat="1" ht="38.25">
      <c r="A8" s="74" t="s">
        <v>33</v>
      </c>
      <c r="B8" s="46">
        <v>13125</v>
      </c>
      <c r="C8" s="44">
        <v>13125</v>
      </c>
      <c r="D8" s="44" t="s">
        <v>68</v>
      </c>
      <c r="E8" s="105" t="s">
        <v>86</v>
      </c>
      <c r="F8" s="44">
        <f>3000+4000+4000-4000+6125+3500</f>
        <v>16625</v>
      </c>
      <c r="G8" s="35">
        <v>2231</v>
      </c>
      <c r="H8" s="55">
        <f t="shared" ref="H8:H38" si="0">SUM(I8:T8)</f>
        <v>16625</v>
      </c>
      <c r="I8" s="46"/>
      <c r="J8" s="44"/>
      <c r="K8" s="44">
        <v>3000</v>
      </c>
      <c r="L8" s="44"/>
      <c r="M8" s="44"/>
      <c r="N8" s="44"/>
      <c r="O8" s="44"/>
      <c r="P8" s="44"/>
      <c r="Q8" s="44">
        <v>4000</v>
      </c>
      <c r="R8" s="44"/>
      <c r="S8" s="44">
        <v>4000</v>
      </c>
      <c r="T8" s="138">
        <v>5625</v>
      </c>
      <c r="U8" s="46">
        <f>F8-H8</f>
        <v>0</v>
      </c>
    </row>
    <row r="9" spans="1:21" s="4" customFormat="1" ht="38.25">
      <c r="A9" s="74" t="s">
        <v>34</v>
      </c>
      <c r="B9" s="46">
        <v>6757.5</v>
      </c>
      <c r="C9" s="44">
        <v>6757.5</v>
      </c>
      <c r="D9" s="44" t="s">
        <v>68</v>
      </c>
      <c r="E9" s="105" t="s">
        <v>86</v>
      </c>
      <c r="F9" s="44">
        <v>8424</v>
      </c>
      <c r="G9" s="35">
        <v>2231</v>
      </c>
      <c r="H9" s="55">
        <f>SUM(I9:T9)</f>
        <v>8244.15</v>
      </c>
      <c r="I9" s="46"/>
      <c r="J9" s="44"/>
      <c r="K9" s="44">
        <v>1000</v>
      </c>
      <c r="L9" s="44"/>
      <c r="M9" s="44"/>
      <c r="N9" s="44"/>
      <c r="O9" s="44">
        <v>2000</v>
      </c>
      <c r="P9" s="44"/>
      <c r="Q9" s="44"/>
      <c r="R9" s="44"/>
      <c r="S9" s="44">
        <v>3000</v>
      </c>
      <c r="T9" s="138">
        <v>2244.15</v>
      </c>
      <c r="U9" s="46">
        <f t="shared" ref="U9" si="1">F9-H9</f>
        <v>179.85000000000036</v>
      </c>
    </row>
    <row r="10" spans="1:21" s="4" customFormat="1" ht="38.25">
      <c r="A10" s="74" t="s">
        <v>32</v>
      </c>
      <c r="B10" s="150">
        <v>17310</v>
      </c>
      <c r="C10" s="105">
        <v>17292.740000000002</v>
      </c>
      <c r="D10" s="105" t="s">
        <v>85</v>
      </c>
      <c r="E10" s="105" t="s">
        <v>86</v>
      </c>
      <c r="F10" s="105">
        <f>10000-10000+10000+20000-20000+20000-20000+7310+270</f>
        <v>17580</v>
      </c>
      <c r="G10" s="35">
        <v>2231</v>
      </c>
      <c r="H10" s="172">
        <f t="shared" ref="H10" si="2">SUM(I10:T10)</f>
        <v>17579.36</v>
      </c>
      <c r="I10" s="150"/>
      <c r="J10" s="105"/>
      <c r="K10" s="105"/>
      <c r="L10" s="105">
        <v>10000</v>
      </c>
      <c r="M10" s="105"/>
      <c r="N10" s="105"/>
      <c r="O10" s="105"/>
      <c r="P10" s="105"/>
      <c r="Q10" s="105"/>
      <c r="R10" s="105"/>
      <c r="S10" s="105"/>
      <c r="T10" s="105">
        <v>7579.36</v>
      </c>
      <c r="U10" s="46">
        <f t="shared" ref="U10" si="3">F10-H10</f>
        <v>0.63999999999941792</v>
      </c>
    </row>
    <row r="11" spans="1:21" s="4" customFormat="1" ht="25.5">
      <c r="A11" s="75" t="s">
        <v>35</v>
      </c>
      <c r="B11" s="115">
        <f>SUM(B13:B27)</f>
        <v>10000</v>
      </c>
      <c r="C11" s="116">
        <v>10000</v>
      </c>
      <c r="D11" s="116"/>
      <c r="E11" s="116"/>
      <c r="F11" s="116">
        <f>SUM(F12:F27)</f>
        <v>10000</v>
      </c>
      <c r="G11" s="117"/>
      <c r="H11" s="349">
        <f>SUM(I11:T11)</f>
        <v>9963.0499999999993</v>
      </c>
      <c r="I11" s="115">
        <f>SUM(I12:I27)</f>
        <v>0</v>
      </c>
      <c r="J11" s="116">
        <f t="shared" ref="J11:T11" si="4">SUM(J12:J27)</f>
        <v>925</v>
      </c>
      <c r="K11" s="116">
        <f t="shared" si="4"/>
        <v>395</v>
      </c>
      <c r="L11" s="116">
        <f t="shared" si="4"/>
        <v>650</v>
      </c>
      <c r="M11" s="116">
        <f t="shared" si="4"/>
        <v>214</v>
      </c>
      <c r="N11" s="116">
        <f t="shared" si="4"/>
        <v>1404.58</v>
      </c>
      <c r="O11" s="116">
        <f t="shared" si="4"/>
        <v>779</v>
      </c>
      <c r="P11" s="116">
        <f t="shared" si="4"/>
        <v>750</v>
      </c>
      <c r="Q11" s="116">
        <f t="shared" si="4"/>
        <v>953.99</v>
      </c>
      <c r="R11" s="116">
        <f t="shared" si="4"/>
        <v>886.85</v>
      </c>
      <c r="S11" s="116">
        <f t="shared" si="4"/>
        <v>129</v>
      </c>
      <c r="T11" s="118">
        <f t="shared" si="4"/>
        <v>2875.63</v>
      </c>
      <c r="U11" s="115">
        <f>SUM(U12:U27)</f>
        <v>36.950000000000202</v>
      </c>
    </row>
    <row r="12" spans="1:21" s="4" customFormat="1" ht="13.5" hidden="1">
      <c r="A12" s="207" t="s">
        <v>40</v>
      </c>
      <c r="B12" s="196"/>
      <c r="C12" s="197"/>
      <c r="D12" s="197"/>
      <c r="E12" s="199"/>
      <c r="F12" s="197"/>
      <c r="G12" s="198">
        <v>2112</v>
      </c>
      <c r="H12" s="350">
        <f t="shared" si="0"/>
        <v>0</v>
      </c>
      <c r="I12" s="196"/>
      <c r="J12" s="197"/>
      <c r="K12" s="197"/>
      <c r="L12" s="197"/>
      <c r="M12" s="197"/>
      <c r="N12" s="197"/>
      <c r="O12" s="209"/>
      <c r="P12" s="209"/>
      <c r="Q12" s="209"/>
      <c r="R12" s="209"/>
      <c r="S12" s="209"/>
      <c r="T12" s="200"/>
      <c r="U12" s="208">
        <f>F12-H12</f>
        <v>0</v>
      </c>
    </row>
    <row r="13" spans="1:21" s="4" customFormat="1" hidden="1">
      <c r="A13" s="129" t="s">
        <v>27</v>
      </c>
      <c r="B13" s="119">
        <v>674</v>
      </c>
      <c r="C13" s="52"/>
      <c r="D13" s="52"/>
      <c r="E13" s="52"/>
      <c r="F13" s="122">
        <f>70+100+75+75+100+75+75</f>
        <v>570</v>
      </c>
      <c r="G13" s="50">
        <v>2219</v>
      </c>
      <c r="H13" s="351">
        <f t="shared" si="0"/>
        <v>570</v>
      </c>
      <c r="I13" s="51"/>
      <c r="J13" s="122"/>
      <c r="K13" s="122">
        <v>70</v>
      </c>
      <c r="L13" s="122"/>
      <c r="M13" s="122">
        <v>100</v>
      </c>
      <c r="N13" s="122">
        <v>75</v>
      </c>
      <c r="O13" s="122">
        <v>75</v>
      </c>
      <c r="P13" s="122"/>
      <c r="Q13" s="122">
        <v>100</v>
      </c>
      <c r="R13" s="122"/>
      <c r="S13" s="122">
        <v>75</v>
      </c>
      <c r="T13" s="139">
        <v>75</v>
      </c>
      <c r="U13" s="119">
        <f>F13-H13</f>
        <v>0</v>
      </c>
    </row>
    <row r="14" spans="1:21" s="4" customFormat="1" hidden="1">
      <c r="A14" s="129" t="s">
        <v>41</v>
      </c>
      <c r="B14" s="119"/>
      <c r="C14" s="52"/>
      <c r="D14" s="52"/>
      <c r="E14" s="52"/>
      <c r="F14" s="122">
        <f>20+30+30+24</f>
        <v>104</v>
      </c>
      <c r="G14" s="50">
        <v>2219</v>
      </c>
      <c r="H14" s="351">
        <f t="shared" ref="H14" si="5">SUM(I14:T14)</f>
        <v>134</v>
      </c>
      <c r="I14" s="51"/>
      <c r="J14" s="122"/>
      <c r="K14" s="122">
        <v>20</v>
      </c>
      <c r="L14" s="122"/>
      <c r="M14" s="122"/>
      <c r="N14" s="122"/>
      <c r="O14" s="122"/>
      <c r="P14" s="122"/>
      <c r="Q14" s="122">
        <v>30</v>
      </c>
      <c r="R14" s="122"/>
      <c r="S14" s="122">
        <v>54</v>
      </c>
      <c r="T14" s="139">
        <v>30</v>
      </c>
      <c r="U14" s="119">
        <f>F14-H14</f>
        <v>-30</v>
      </c>
    </row>
    <row r="15" spans="1:21" s="4" customFormat="1" ht="14.25" hidden="1" customHeight="1">
      <c r="A15" s="156" t="s">
        <v>23</v>
      </c>
      <c r="B15" s="157">
        <v>2034</v>
      </c>
      <c r="C15" s="158"/>
      <c r="D15" s="158"/>
      <c r="E15" s="158" t="s">
        <v>24</v>
      </c>
      <c r="F15" s="159">
        <f>280+350+350+564+350</f>
        <v>1894</v>
      </c>
      <c r="G15" s="160">
        <v>2279</v>
      </c>
      <c r="H15" s="352">
        <f t="shared" si="0"/>
        <v>0</v>
      </c>
      <c r="I15" s="161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62"/>
      <c r="U15" s="157">
        <f t="shared" ref="U15:U36" si="6">F15-H15</f>
        <v>1894</v>
      </c>
    </row>
    <row r="16" spans="1:21" s="4" customFormat="1" ht="14.25" hidden="1" customHeight="1">
      <c r="A16" s="156" t="s">
        <v>23</v>
      </c>
      <c r="B16" s="157"/>
      <c r="C16" s="158"/>
      <c r="D16" s="158"/>
      <c r="E16" s="158" t="s">
        <v>45</v>
      </c>
      <c r="F16" s="159">
        <v>140</v>
      </c>
      <c r="G16" s="160">
        <v>2279</v>
      </c>
      <c r="H16" s="352">
        <f t="shared" ref="H16:H17" si="7">SUM(I16:T16)</f>
        <v>1330</v>
      </c>
      <c r="I16" s="161"/>
      <c r="J16" s="159"/>
      <c r="K16" s="159">
        <v>140</v>
      </c>
      <c r="L16" s="159"/>
      <c r="M16" s="159"/>
      <c r="N16" s="159">
        <v>280</v>
      </c>
      <c r="O16" s="159">
        <v>350</v>
      </c>
      <c r="P16" s="159"/>
      <c r="Q16" s="159">
        <v>350</v>
      </c>
      <c r="R16" s="159"/>
      <c r="S16" s="159"/>
      <c r="T16" s="162">
        <v>210</v>
      </c>
      <c r="U16" s="157">
        <f t="shared" ref="U16:U17" si="8">F16-H16</f>
        <v>-1190</v>
      </c>
    </row>
    <row r="17" spans="1:21" s="4" customFormat="1" hidden="1">
      <c r="A17" s="156" t="s">
        <v>154</v>
      </c>
      <c r="B17" s="157"/>
      <c r="C17" s="158"/>
      <c r="D17" s="158"/>
      <c r="E17" s="158" t="s">
        <v>155</v>
      </c>
      <c r="F17" s="159"/>
      <c r="G17" s="160">
        <v>2235</v>
      </c>
      <c r="H17" s="352">
        <f t="shared" si="7"/>
        <v>700</v>
      </c>
      <c r="I17" s="161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62">
        <v>700</v>
      </c>
      <c r="U17" s="157">
        <f t="shared" si="8"/>
        <v>-700</v>
      </c>
    </row>
    <row r="18" spans="1:21" s="4" customFormat="1" ht="27" hidden="1" customHeight="1">
      <c r="A18" s="147"/>
      <c r="B18" s="148"/>
      <c r="C18" s="105"/>
      <c r="D18" s="105"/>
      <c r="E18" s="105"/>
      <c r="F18" s="149"/>
      <c r="G18" s="35"/>
      <c r="H18" s="353">
        <f t="shared" si="0"/>
        <v>0</v>
      </c>
      <c r="I18" s="150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51"/>
      <c r="U18" s="148">
        <f>F18-H18</f>
        <v>0</v>
      </c>
    </row>
    <row r="19" spans="1:21" s="4" customFormat="1" ht="23.25" hidden="1" customHeight="1">
      <c r="A19" s="76" t="s">
        <v>38</v>
      </c>
      <c r="B19" s="120"/>
      <c r="C19" s="43"/>
      <c r="D19" s="43"/>
      <c r="E19" s="321" t="s">
        <v>161</v>
      </c>
      <c r="F19" s="123"/>
      <c r="G19" s="34">
        <v>2239</v>
      </c>
      <c r="H19" s="354">
        <f t="shared" si="0"/>
        <v>187.48</v>
      </c>
      <c r="I19" s="42"/>
      <c r="J19" s="123"/>
      <c r="K19" s="123"/>
      <c r="L19" s="123"/>
      <c r="M19" s="123"/>
      <c r="N19" s="123"/>
      <c r="O19" s="123"/>
      <c r="P19" s="123"/>
      <c r="Q19" s="123">
        <v>99.99</v>
      </c>
      <c r="R19" s="123"/>
      <c r="S19" s="123"/>
      <c r="T19" s="140">
        <v>87.49</v>
      </c>
      <c r="U19" s="120">
        <f t="shared" si="6"/>
        <v>-187.48</v>
      </c>
    </row>
    <row r="20" spans="1:21" s="4" customFormat="1" ht="25.5" hidden="1">
      <c r="A20" s="127" t="s">
        <v>29</v>
      </c>
      <c r="B20" s="121">
        <v>750</v>
      </c>
      <c r="C20" s="54"/>
      <c r="D20" s="54"/>
      <c r="E20" s="234" t="s">
        <v>47</v>
      </c>
      <c r="F20" s="124">
        <f>300+450</f>
        <v>750</v>
      </c>
      <c r="G20" s="47">
        <v>2243</v>
      </c>
      <c r="H20" s="355">
        <f t="shared" si="0"/>
        <v>560.41999999999996</v>
      </c>
      <c r="I20" s="53"/>
      <c r="J20" s="124"/>
      <c r="K20" s="124"/>
      <c r="L20" s="124"/>
      <c r="M20" s="124"/>
      <c r="N20" s="124">
        <v>165.48</v>
      </c>
      <c r="O20" s="124"/>
      <c r="P20" s="124"/>
      <c r="Q20" s="124"/>
      <c r="R20" s="124"/>
      <c r="S20" s="124"/>
      <c r="T20" s="141">
        <v>394.94</v>
      </c>
      <c r="U20" s="121">
        <f t="shared" si="6"/>
        <v>189.58000000000004</v>
      </c>
    </row>
    <row r="21" spans="1:21" hidden="1">
      <c r="A21" s="106" t="s">
        <v>20</v>
      </c>
      <c r="B21" s="121">
        <v>1954</v>
      </c>
      <c r="C21" s="54"/>
      <c r="D21" s="54"/>
      <c r="E21" s="54" t="s">
        <v>21</v>
      </c>
      <c r="F21" s="124">
        <f>300+350+250+204+250+300+300</f>
        <v>1954</v>
      </c>
      <c r="G21" s="47">
        <v>2262</v>
      </c>
      <c r="H21" s="355">
        <f t="shared" si="0"/>
        <v>1954</v>
      </c>
      <c r="I21" s="53"/>
      <c r="J21" s="124">
        <v>300</v>
      </c>
      <c r="K21" s="124"/>
      <c r="L21" s="124">
        <v>350</v>
      </c>
      <c r="M21" s="124"/>
      <c r="N21" s="124">
        <v>250</v>
      </c>
      <c r="O21" s="124">
        <v>204</v>
      </c>
      <c r="P21" s="124">
        <v>250</v>
      </c>
      <c r="Q21" s="124"/>
      <c r="R21" s="124">
        <v>300</v>
      </c>
      <c r="S21" s="124"/>
      <c r="T21" s="141">
        <f>300</f>
        <v>300</v>
      </c>
      <c r="U21" s="121">
        <f>F21-H21</f>
        <v>0</v>
      </c>
    </row>
    <row r="22" spans="1:21" s="4" customFormat="1" ht="25.5" hidden="1">
      <c r="A22" s="127" t="s">
        <v>25</v>
      </c>
      <c r="B22" s="121">
        <v>840</v>
      </c>
      <c r="C22" s="54"/>
      <c r="D22" s="54"/>
      <c r="E22" s="234" t="s">
        <v>113</v>
      </c>
      <c r="F22" s="124">
        <f>150+120+130+150+150+140</f>
        <v>840</v>
      </c>
      <c r="G22" s="47">
        <v>2311</v>
      </c>
      <c r="H22" s="355">
        <f t="shared" si="0"/>
        <v>784.1</v>
      </c>
      <c r="I22" s="53"/>
      <c r="J22" s="124"/>
      <c r="K22" s="124"/>
      <c r="L22" s="124"/>
      <c r="M22" s="124"/>
      <c r="N22" s="124">
        <f>134.1+150</f>
        <v>284.10000000000002</v>
      </c>
      <c r="O22" s="124">
        <v>150</v>
      </c>
      <c r="P22" s="124">
        <v>150</v>
      </c>
      <c r="Q22" s="124"/>
      <c r="R22" s="124"/>
      <c r="S22" s="124"/>
      <c r="T22" s="141">
        <v>200</v>
      </c>
      <c r="U22" s="121">
        <f t="shared" si="6"/>
        <v>55.899999999999977</v>
      </c>
    </row>
    <row r="23" spans="1:21" s="4" customFormat="1" hidden="1">
      <c r="A23" s="127" t="s">
        <v>61</v>
      </c>
      <c r="B23" s="121"/>
      <c r="C23" s="54"/>
      <c r="D23" s="54"/>
      <c r="E23" s="54" t="s">
        <v>60</v>
      </c>
      <c r="F23" s="124"/>
      <c r="G23" s="47">
        <v>2312</v>
      </c>
      <c r="H23" s="355">
        <f t="shared" si="0"/>
        <v>0</v>
      </c>
      <c r="I23" s="53"/>
      <c r="J23" s="124">
        <v>169</v>
      </c>
      <c r="K23" s="124">
        <f>-77-92</f>
        <v>-169</v>
      </c>
      <c r="L23" s="124"/>
      <c r="M23" s="124"/>
      <c r="N23" s="124"/>
      <c r="O23" s="124"/>
      <c r="P23" s="124"/>
      <c r="Q23" s="124"/>
      <c r="R23" s="124"/>
      <c r="S23" s="124"/>
      <c r="T23" s="141"/>
      <c r="U23" s="121">
        <f t="shared" si="6"/>
        <v>0</v>
      </c>
    </row>
    <row r="24" spans="1:21" s="4" customFormat="1" hidden="1">
      <c r="A24" s="127" t="s">
        <v>36</v>
      </c>
      <c r="B24" s="121">
        <v>1100</v>
      </c>
      <c r="C24" s="194"/>
      <c r="D24" s="54"/>
      <c r="E24" s="54" t="s">
        <v>37</v>
      </c>
      <c r="F24" s="124">
        <f>550-550+550+550-550-550+1100-1100+1100</f>
        <v>1100</v>
      </c>
      <c r="G24" s="210">
        <v>2314</v>
      </c>
      <c r="H24" s="355">
        <f t="shared" ref="H24:H25" si="9">SUM(I24:T24)</f>
        <v>586.85</v>
      </c>
      <c r="I24" s="53"/>
      <c r="J24" s="124"/>
      <c r="K24" s="124"/>
      <c r="L24" s="124"/>
      <c r="M24" s="124"/>
      <c r="N24" s="124"/>
      <c r="O24" s="124"/>
      <c r="P24" s="124"/>
      <c r="Q24" s="124"/>
      <c r="R24" s="124">
        <v>586.85</v>
      </c>
      <c r="S24" s="124"/>
      <c r="T24" s="141"/>
      <c r="U24" s="121">
        <f t="shared" ref="U24:U25" si="10">F24-H24</f>
        <v>513.15</v>
      </c>
    </row>
    <row r="25" spans="1:21" s="4" customFormat="1" hidden="1">
      <c r="A25" s="127" t="s">
        <v>36</v>
      </c>
      <c r="B25" s="121"/>
      <c r="C25" s="333"/>
      <c r="D25" s="54"/>
      <c r="E25" s="54" t="s">
        <v>37</v>
      </c>
      <c r="F25" s="124"/>
      <c r="G25" s="210">
        <v>2239</v>
      </c>
      <c r="H25" s="355">
        <f t="shared" si="9"/>
        <v>508.2</v>
      </c>
      <c r="I25" s="53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41">
        <v>508.2</v>
      </c>
      <c r="U25" s="121">
        <f t="shared" si="10"/>
        <v>-508.2</v>
      </c>
    </row>
    <row r="26" spans="1:21" s="4" customFormat="1" hidden="1">
      <c r="A26" s="106" t="s">
        <v>22</v>
      </c>
      <c r="B26" s="121">
        <v>2648</v>
      </c>
      <c r="C26" s="84"/>
      <c r="D26" s="92"/>
      <c r="E26" s="92" t="s">
        <v>62</v>
      </c>
      <c r="F26" s="260">
        <f>430+360+300+120+350+350+374+370-6</f>
        <v>2648</v>
      </c>
      <c r="G26" s="47">
        <v>2322</v>
      </c>
      <c r="H26" s="355">
        <f t="shared" si="0"/>
        <v>2647.74</v>
      </c>
      <c r="I26" s="53"/>
      <c r="J26" s="124">
        <v>429.74</v>
      </c>
      <c r="K26" s="124">
        <v>360</v>
      </c>
      <c r="L26" s="124">
        <v>300</v>
      </c>
      <c r="M26" s="124">
        <v>114</v>
      </c>
      <c r="N26" s="124">
        <v>350</v>
      </c>
      <c r="O26" s="124"/>
      <c r="P26" s="124">
        <v>350</v>
      </c>
      <c r="Q26" s="124">
        <v>374</v>
      </c>
      <c r="R26" s="124"/>
      <c r="S26" s="124"/>
      <c r="T26" s="141">
        <v>370</v>
      </c>
      <c r="U26" s="121">
        <f t="shared" si="6"/>
        <v>0.26000000000021828</v>
      </c>
    </row>
    <row r="27" spans="1:21" s="4" customFormat="1" ht="25.5" hidden="1">
      <c r="A27" s="106" t="s">
        <v>42</v>
      </c>
      <c r="B27" s="121"/>
      <c r="C27" s="84"/>
      <c r="D27" s="92"/>
      <c r="E27" s="81" t="s">
        <v>63</v>
      </c>
      <c r="F27" s="146"/>
      <c r="G27" s="47">
        <v>2350</v>
      </c>
      <c r="H27" s="355">
        <f t="shared" si="0"/>
        <v>0.26000000000000156</v>
      </c>
      <c r="I27" s="53"/>
      <c r="J27" s="124">
        <v>26.26</v>
      </c>
      <c r="K27" s="124">
        <v>-26</v>
      </c>
      <c r="L27" s="124"/>
      <c r="M27" s="124"/>
      <c r="N27" s="124"/>
      <c r="O27" s="124"/>
      <c r="P27" s="124"/>
      <c r="Q27" s="124"/>
      <c r="R27" s="124"/>
      <c r="S27" s="124"/>
      <c r="T27" s="141"/>
      <c r="U27" s="121">
        <f t="shared" ref="U27" si="11">F27-H27</f>
        <v>-0.26000000000000156</v>
      </c>
    </row>
    <row r="28" spans="1:21" s="4" customFormat="1" ht="57" customHeight="1">
      <c r="A28" s="128" t="s">
        <v>49</v>
      </c>
      <c r="B28" s="219">
        <v>6741.6</v>
      </c>
      <c r="C28" s="56">
        <v>6741.6</v>
      </c>
      <c r="D28" s="56" t="s">
        <v>108</v>
      </c>
      <c r="E28" s="132" t="s">
        <v>86</v>
      </c>
      <c r="F28" s="56">
        <f>2000+2000-2000+6000-1259</f>
        <v>6741</v>
      </c>
      <c r="G28" s="35">
        <v>2231</v>
      </c>
      <c r="H28" s="55">
        <f t="shared" si="0"/>
        <v>6741.6</v>
      </c>
      <c r="I28" s="46"/>
      <c r="J28" s="56"/>
      <c r="K28" s="56"/>
      <c r="L28" s="56"/>
      <c r="M28" s="56">
        <v>2000</v>
      </c>
      <c r="N28" s="56"/>
      <c r="O28" s="56"/>
      <c r="P28" s="56"/>
      <c r="Q28" s="56"/>
      <c r="R28" s="56"/>
      <c r="S28" s="56"/>
      <c r="T28" s="142">
        <v>4741.6000000000004</v>
      </c>
      <c r="U28" s="46">
        <f t="shared" si="6"/>
        <v>-0.6000000000003638</v>
      </c>
    </row>
    <row r="29" spans="1:21" s="4" customFormat="1" ht="42" customHeight="1">
      <c r="A29" s="74" t="s">
        <v>51</v>
      </c>
      <c r="B29" s="219">
        <v>7116</v>
      </c>
      <c r="C29" s="56">
        <v>7116</v>
      </c>
      <c r="D29" s="153" t="s">
        <v>122</v>
      </c>
      <c r="E29" s="132" t="s">
        <v>86</v>
      </c>
      <c r="F29" s="133">
        <f>2000+2000-2000+6000-884</f>
        <v>7116</v>
      </c>
      <c r="G29" s="35">
        <v>2231</v>
      </c>
      <c r="H29" s="55">
        <f t="shared" si="0"/>
        <v>7116</v>
      </c>
      <c r="I29" s="46"/>
      <c r="J29" s="56"/>
      <c r="K29" s="56"/>
      <c r="L29" s="56"/>
      <c r="M29" s="56"/>
      <c r="N29" s="56">
        <v>2000</v>
      </c>
      <c r="O29" s="56"/>
      <c r="P29" s="56"/>
      <c r="Q29" s="56"/>
      <c r="R29" s="56"/>
      <c r="S29" s="56"/>
      <c r="T29" s="142">
        <v>5116</v>
      </c>
      <c r="U29" s="46">
        <f t="shared" si="6"/>
        <v>0</v>
      </c>
    </row>
    <row r="30" spans="1:21" s="4" customFormat="1" ht="38.25" customHeight="1">
      <c r="A30" s="163" t="s">
        <v>52</v>
      </c>
      <c r="B30" s="164">
        <v>6000</v>
      </c>
      <c r="C30" s="165">
        <v>4566.62</v>
      </c>
      <c r="D30" s="165" t="s">
        <v>122</v>
      </c>
      <c r="E30" s="166" t="s">
        <v>119</v>
      </c>
      <c r="F30" s="166">
        <f>2000-2000+2000+4000-1434</f>
        <v>4566</v>
      </c>
      <c r="G30" s="167">
        <v>2232</v>
      </c>
      <c r="H30" s="168">
        <f t="shared" si="0"/>
        <v>4566.62</v>
      </c>
      <c r="I30" s="164"/>
      <c r="J30" s="169"/>
      <c r="K30" s="169"/>
      <c r="L30" s="169"/>
      <c r="M30" s="169"/>
      <c r="N30" s="169">
        <v>2000</v>
      </c>
      <c r="O30" s="169"/>
      <c r="P30" s="169"/>
      <c r="Q30" s="169"/>
      <c r="R30" s="169"/>
      <c r="S30" s="169"/>
      <c r="T30" s="170">
        <v>2566.62</v>
      </c>
      <c r="U30" s="164">
        <f t="shared" si="6"/>
        <v>-0.61999999999989086</v>
      </c>
    </row>
    <row r="31" spans="1:21" s="4" customFormat="1" ht="38.25">
      <c r="A31" s="74" t="s">
        <v>50</v>
      </c>
      <c r="B31" s="219">
        <v>6354</v>
      </c>
      <c r="C31" s="56">
        <v>6354</v>
      </c>
      <c r="D31" s="56" t="s">
        <v>108</v>
      </c>
      <c r="E31" s="155" t="s">
        <v>86</v>
      </c>
      <c r="F31" s="132">
        <f>2000-2000+2000+3000-3000+3000-3000+4354</f>
        <v>6354</v>
      </c>
      <c r="G31" s="35">
        <v>2231</v>
      </c>
      <c r="H31" s="55">
        <f t="shared" ref="H31" si="12">SUM(I31:T31)</f>
        <v>6354</v>
      </c>
      <c r="I31" s="46"/>
      <c r="J31" s="56"/>
      <c r="K31" s="56"/>
      <c r="L31" s="56"/>
      <c r="M31" s="56">
        <v>2000</v>
      </c>
      <c r="N31" s="56"/>
      <c r="O31" s="56"/>
      <c r="P31" s="56"/>
      <c r="Q31" s="56"/>
      <c r="R31" s="56"/>
      <c r="S31" s="56"/>
      <c r="T31" s="142">
        <v>4354</v>
      </c>
      <c r="U31" s="46">
        <f t="shared" ref="U31" si="13">F31-H31</f>
        <v>0</v>
      </c>
    </row>
    <row r="32" spans="1:21" s="4" customFormat="1" ht="63.75">
      <c r="A32" s="74" t="s">
        <v>123</v>
      </c>
      <c r="B32" s="46">
        <v>6963.88</v>
      </c>
      <c r="C32" s="44">
        <v>6963.88</v>
      </c>
      <c r="D32" s="44"/>
      <c r="E32" s="105" t="s">
        <v>120</v>
      </c>
      <c r="F32" s="105">
        <f>2000-2000+2000+2000-2000+2000+4000-1037</f>
        <v>6963</v>
      </c>
      <c r="G32" s="35">
        <v>2231</v>
      </c>
      <c r="H32" s="55">
        <f>SUM(I32:T32)</f>
        <v>6963.88</v>
      </c>
      <c r="I32" s="55"/>
      <c r="J32" s="55"/>
      <c r="K32" s="56"/>
      <c r="L32" s="56"/>
      <c r="M32" s="56"/>
      <c r="N32" s="56"/>
      <c r="O32" s="56">
        <v>2000</v>
      </c>
      <c r="P32" s="56"/>
      <c r="Q32" s="56"/>
      <c r="R32" s="56">
        <v>2000</v>
      </c>
      <c r="S32" s="56">
        <v>2963.88</v>
      </c>
      <c r="T32" s="142"/>
      <c r="U32" s="46">
        <f t="shared" si="6"/>
        <v>-0.88000000000010914</v>
      </c>
    </row>
    <row r="33" spans="1:21" s="4" customFormat="1">
      <c r="A33" s="74" t="s">
        <v>137</v>
      </c>
      <c r="B33" s="46">
        <v>1800</v>
      </c>
      <c r="C33" s="44"/>
      <c r="D33" s="44"/>
      <c r="E33" s="105"/>
      <c r="F33" s="105">
        <v>1800</v>
      </c>
      <c r="G33" s="35">
        <v>2231</v>
      </c>
      <c r="H33" s="55">
        <f>SUM(I33:T33)</f>
        <v>1800</v>
      </c>
      <c r="I33" s="46"/>
      <c r="J33" s="56"/>
      <c r="K33" s="56"/>
      <c r="L33" s="56"/>
      <c r="M33" s="56"/>
      <c r="N33" s="56"/>
      <c r="O33" s="56"/>
      <c r="P33" s="56"/>
      <c r="Q33" s="56"/>
      <c r="R33" s="56"/>
      <c r="S33" s="56">
        <v>1156</v>
      </c>
      <c r="T33" s="142">
        <v>644</v>
      </c>
      <c r="U33" s="46">
        <f t="shared" si="6"/>
        <v>0</v>
      </c>
    </row>
    <row r="34" spans="1:21" s="4" customFormat="1" ht="63.75">
      <c r="A34" s="74" t="s">
        <v>53</v>
      </c>
      <c r="B34" s="46">
        <v>3456.25</v>
      </c>
      <c r="C34" s="44">
        <v>3456.25</v>
      </c>
      <c r="D34" s="44" t="s">
        <v>121</v>
      </c>
      <c r="E34" s="105" t="s">
        <v>120</v>
      </c>
      <c r="F34" s="105">
        <f>1500-1500+1500+3500-1543</f>
        <v>3457</v>
      </c>
      <c r="G34" s="35">
        <v>2231</v>
      </c>
      <c r="H34" s="55">
        <f>SUM(I34:T34)</f>
        <v>3456.25</v>
      </c>
      <c r="I34" s="46"/>
      <c r="J34" s="56"/>
      <c r="K34" s="56"/>
      <c r="L34" s="56"/>
      <c r="M34" s="56"/>
      <c r="N34" s="56">
        <v>1500</v>
      </c>
      <c r="O34" s="56"/>
      <c r="P34" s="56"/>
      <c r="Q34" s="56"/>
      <c r="R34" s="56"/>
      <c r="S34" s="56">
        <v>1956.25</v>
      </c>
      <c r="T34" s="142"/>
      <c r="U34" s="46">
        <f t="shared" ref="U34" si="14">F34-H34</f>
        <v>0.75</v>
      </c>
    </row>
    <row r="35" spans="1:21" s="4" customFormat="1" ht="27" customHeight="1">
      <c r="A35" s="74"/>
      <c r="B35" s="46"/>
      <c r="C35" s="195"/>
      <c r="D35" s="44"/>
      <c r="E35" s="221"/>
      <c r="F35" s="105"/>
      <c r="G35" s="35">
        <v>2231</v>
      </c>
      <c r="H35" s="55">
        <f>SUM(I35:T35)</f>
        <v>0</v>
      </c>
      <c r="I35" s="4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142"/>
      <c r="U35" s="46">
        <f t="shared" ref="U35" si="15">F35-H35</f>
        <v>0</v>
      </c>
    </row>
    <row r="36" spans="1:21" s="4" customFormat="1">
      <c r="A36" s="49"/>
      <c r="B36" s="57"/>
      <c r="C36" s="58"/>
      <c r="D36" s="58"/>
      <c r="E36" s="58"/>
      <c r="F36" s="58"/>
      <c r="G36" s="50">
        <v>2219</v>
      </c>
      <c r="H36" s="103">
        <f t="shared" si="0"/>
        <v>0</v>
      </c>
      <c r="I36" s="57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143"/>
      <c r="U36" s="57">
        <f t="shared" si="6"/>
        <v>0</v>
      </c>
    </row>
    <row r="37" spans="1:21" s="4" customFormat="1">
      <c r="A37" s="40" t="s">
        <v>96</v>
      </c>
      <c r="B37" s="180">
        <v>108631</v>
      </c>
      <c r="C37" s="181"/>
      <c r="D37" s="181"/>
      <c r="E37" s="182"/>
      <c r="F37" s="181">
        <v>133740</v>
      </c>
      <c r="G37" s="34">
        <v>2239</v>
      </c>
      <c r="H37" s="77">
        <f>SUM(H38:H45)</f>
        <v>136616.70000000001</v>
      </c>
      <c r="I37" s="180">
        <f t="shared" ref="I37:T37" si="16">SUM(I38:I45)</f>
        <v>0</v>
      </c>
      <c r="J37" s="181">
        <f t="shared" si="16"/>
        <v>0</v>
      </c>
      <c r="K37" s="181">
        <f t="shared" si="16"/>
        <v>0</v>
      </c>
      <c r="L37" s="181">
        <f t="shared" si="16"/>
        <v>0</v>
      </c>
      <c r="M37" s="181">
        <f t="shared" si="16"/>
        <v>0</v>
      </c>
      <c r="N37" s="181">
        <f t="shared" si="16"/>
        <v>14417.77</v>
      </c>
      <c r="O37" s="181">
        <f t="shared" si="16"/>
        <v>0</v>
      </c>
      <c r="P37" s="181">
        <f t="shared" si="16"/>
        <v>0</v>
      </c>
      <c r="Q37" s="181">
        <f t="shared" si="16"/>
        <v>0</v>
      </c>
      <c r="R37" s="181">
        <f t="shared" si="16"/>
        <v>0</v>
      </c>
      <c r="S37" s="181">
        <f t="shared" si="16"/>
        <v>78820.5</v>
      </c>
      <c r="T37" s="41">
        <f t="shared" si="16"/>
        <v>43378.43</v>
      </c>
      <c r="U37" s="180">
        <f>F37-H37</f>
        <v>-2876.7000000000116</v>
      </c>
    </row>
    <row r="38" spans="1:21" s="4" customFormat="1" hidden="1">
      <c r="A38" s="40" t="s">
        <v>112</v>
      </c>
      <c r="B38" s="42"/>
      <c r="C38" s="43"/>
      <c r="D38" s="43"/>
      <c r="E38" s="154" t="s">
        <v>105</v>
      </c>
      <c r="F38" s="43"/>
      <c r="G38" s="34">
        <v>2239</v>
      </c>
      <c r="H38" s="77">
        <f t="shared" si="0"/>
        <v>4813.2</v>
      </c>
      <c r="I38" s="42"/>
      <c r="J38" s="43"/>
      <c r="K38" s="43"/>
      <c r="L38" s="43"/>
      <c r="M38" s="43"/>
      <c r="N38" s="43">
        <v>4813.2</v>
      </c>
      <c r="O38" s="43"/>
      <c r="P38" s="43"/>
      <c r="Q38" s="43"/>
      <c r="R38" s="43"/>
      <c r="S38" s="43"/>
      <c r="T38" s="137"/>
      <c r="U38" s="42"/>
    </row>
    <row r="39" spans="1:21" s="4" customFormat="1" ht="25.5" hidden="1">
      <c r="A39" s="261" t="s">
        <v>172</v>
      </c>
      <c r="B39" s="42"/>
      <c r="C39" s="43"/>
      <c r="D39" s="43"/>
      <c r="E39" s="154" t="s">
        <v>114</v>
      </c>
      <c r="F39" s="43"/>
      <c r="G39" s="34">
        <v>2239</v>
      </c>
      <c r="H39" s="77">
        <f t="shared" ref="H39" si="17">SUM(I39:T39)</f>
        <v>4901.7000000000007</v>
      </c>
      <c r="I39" s="42"/>
      <c r="J39" s="43"/>
      <c r="K39" s="43"/>
      <c r="L39" s="43"/>
      <c r="M39" s="43"/>
      <c r="N39" s="43">
        <v>536.1</v>
      </c>
      <c r="O39" s="43"/>
      <c r="P39" s="43"/>
      <c r="Q39" s="43"/>
      <c r="R39" s="43"/>
      <c r="S39" s="43"/>
      <c r="T39" s="137">
        <v>4365.6000000000004</v>
      </c>
      <c r="U39" s="42"/>
    </row>
    <row r="40" spans="1:21" s="4" customFormat="1" hidden="1">
      <c r="A40" s="261" t="s">
        <v>116</v>
      </c>
      <c r="B40" s="42"/>
      <c r="C40" s="43"/>
      <c r="D40" s="43"/>
      <c r="E40" s="154" t="s">
        <v>115</v>
      </c>
      <c r="F40" s="43"/>
      <c r="G40" s="34">
        <v>2239</v>
      </c>
      <c r="H40" s="77">
        <f t="shared" ref="H40" si="18">SUM(I40:T40)</f>
        <v>21269.35</v>
      </c>
      <c r="I40" s="42"/>
      <c r="J40" s="43"/>
      <c r="K40" s="43"/>
      <c r="L40" s="43"/>
      <c r="M40" s="43"/>
      <c r="N40" s="43">
        <v>9068.4699999999993</v>
      </c>
      <c r="O40" s="43"/>
      <c r="P40" s="43"/>
      <c r="Q40" s="43"/>
      <c r="R40" s="43"/>
      <c r="S40" s="43"/>
      <c r="T40" s="137">
        <v>12200.88</v>
      </c>
      <c r="U40" s="42"/>
    </row>
    <row r="41" spans="1:21" s="4" customFormat="1" hidden="1">
      <c r="A41" s="40" t="s">
        <v>138</v>
      </c>
      <c r="B41" s="42"/>
      <c r="C41" s="43">
        <v>49670</v>
      </c>
      <c r="D41" s="43"/>
      <c r="E41" s="154" t="s">
        <v>141</v>
      </c>
      <c r="F41" s="43"/>
      <c r="G41" s="34">
        <v>2239</v>
      </c>
      <c r="H41" s="77">
        <f t="shared" ref="H41" si="19">SUM(I41:T41)</f>
        <v>49670.5</v>
      </c>
      <c r="I41" s="42"/>
      <c r="J41" s="43"/>
      <c r="K41" s="43"/>
      <c r="L41" s="43"/>
      <c r="M41" s="43"/>
      <c r="N41" s="43"/>
      <c r="O41" s="43"/>
      <c r="P41" s="43"/>
      <c r="Q41" s="43"/>
      <c r="R41" s="43"/>
      <c r="S41" s="43">
        <v>49670.5</v>
      </c>
      <c r="T41" s="137"/>
      <c r="U41" s="42"/>
    </row>
    <row r="42" spans="1:21" s="4" customFormat="1" ht="16.5" hidden="1" customHeight="1">
      <c r="A42" s="40" t="s">
        <v>139</v>
      </c>
      <c r="B42" s="42"/>
      <c r="C42" s="43">
        <v>29150</v>
      </c>
      <c r="D42" s="43"/>
      <c r="E42" s="154" t="s">
        <v>140</v>
      </c>
      <c r="F42" s="43"/>
      <c r="G42" s="34">
        <v>2239</v>
      </c>
      <c r="H42" s="77">
        <f>SUM(I42:T42)</f>
        <v>29150</v>
      </c>
      <c r="I42" s="42"/>
      <c r="J42" s="43"/>
      <c r="K42" s="43"/>
      <c r="L42" s="43"/>
      <c r="M42" s="43"/>
      <c r="N42" s="43"/>
      <c r="O42" s="43"/>
      <c r="P42" s="43"/>
      <c r="Q42" s="43"/>
      <c r="R42" s="43"/>
      <c r="S42" s="43">
        <v>29150</v>
      </c>
      <c r="T42" s="137"/>
      <c r="U42" s="42"/>
    </row>
    <row r="43" spans="1:21" s="4" customFormat="1" ht="24.75" hidden="1" customHeight="1">
      <c r="A43" s="40" t="s">
        <v>165</v>
      </c>
      <c r="B43" s="42"/>
      <c r="C43" s="43"/>
      <c r="D43" s="43"/>
      <c r="E43" s="154" t="s">
        <v>164</v>
      </c>
      <c r="F43" s="43"/>
      <c r="G43" s="34">
        <v>2239</v>
      </c>
      <c r="H43" s="77">
        <f>SUM(I43:T43)</f>
        <v>4000</v>
      </c>
      <c r="I43" s="42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137">
        <v>4000</v>
      </c>
      <c r="U43" s="42"/>
    </row>
    <row r="44" spans="1:21" s="4" customFormat="1" hidden="1">
      <c r="A44" s="40" t="s">
        <v>166</v>
      </c>
      <c r="B44" s="42"/>
      <c r="C44" s="43"/>
      <c r="D44" s="43"/>
      <c r="E44" s="154" t="s">
        <v>105</v>
      </c>
      <c r="F44" s="43"/>
      <c r="G44" s="34">
        <v>2239</v>
      </c>
      <c r="H44" s="77">
        <f>SUM(I44:T44)</f>
        <v>4813.2</v>
      </c>
      <c r="I44" s="42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137">
        <f>4813.2</f>
        <v>4813.2</v>
      </c>
      <c r="U44" s="42"/>
    </row>
    <row r="45" spans="1:21" s="4" customFormat="1" hidden="1">
      <c r="A45" s="40" t="s">
        <v>167</v>
      </c>
      <c r="B45" s="42"/>
      <c r="C45" s="43"/>
      <c r="D45" s="43"/>
      <c r="E45" s="154" t="s">
        <v>105</v>
      </c>
      <c r="F45" s="43"/>
      <c r="G45" s="34">
        <v>2239</v>
      </c>
      <c r="H45" s="77">
        <f t="shared" ref="H45" si="20">SUM(I45:T45)</f>
        <v>17998.75</v>
      </c>
      <c r="I45" s="42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137">
        <v>17998.75</v>
      </c>
      <c r="U45" s="42"/>
    </row>
    <row r="46" spans="1:21" s="4" customFormat="1" ht="15.75" customHeight="1">
      <c r="A46" s="220" t="s">
        <v>97</v>
      </c>
      <c r="B46" s="46">
        <v>15000</v>
      </c>
      <c r="C46" s="44"/>
      <c r="D46" s="44"/>
      <c r="E46" s="105"/>
      <c r="F46" s="44">
        <f>6000-2060+6000-6000+8060+3000-1500+1500-7950</f>
        <v>7050</v>
      </c>
      <c r="G46" s="35"/>
      <c r="H46" s="55">
        <f>SUM(I46:T46)</f>
        <v>7049.130000000001</v>
      </c>
      <c r="I46" s="240">
        <f>SUM(I47:I60)</f>
        <v>0</v>
      </c>
      <c r="J46" s="241">
        <f>SUM(J47:J60)</f>
        <v>0</v>
      </c>
      <c r="K46" s="241">
        <f>SUM(K47:K61)</f>
        <v>0</v>
      </c>
      <c r="L46" s="241">
        <f t="shared" ref="L46:S46" si="21">SUM(L47:L61)</f>
        <v>0</v>
      </c>
      <c r="M46" s="241">
        <f t="shared" si="21"/>
        <v>3931.2200000000003</v>
      </c>
      <c r="N46" s="241">
        <f t="shared" si="21"/>
        <v>0</v>
      </c>
      <c r="O46" s="241">
        <f t="shared" si="21"/>
        <v>0</v>
      </c>
      <c r="P46" s="241">
        <f t="shared" si="21"/>
        <v>0</v>
      </c>
      <c r="Q46" s="241">
        <f t="shared" si="21"/>
        <v>0</v>
      </c>
      <c r="R46" s="241">
        <f t="shared" si="21"/>
        <v>580.79999999999995</v>
      </c>
      <c r="S46" s="241">
        <f t="shared" si="21"/>
        <v>0</v>
      </c>
      <c r="T46" s="45">
        <f>SUM(T47:T61)</f>
        <v>2537.11</v>
      </c>
      <c r="U46" s="240">
        <f>F46-H46</f>
        <v>0.86999999999898137</v>
      </c>
    </row>
    <row r="47" spans="1:21" s="4" customFormat="1" hidden="1">
      <c r="A47" s="239" t="s">
        <v>100</v>
      </c>
      <c r="B47" s="46"/>
      <c r="C47" s="44"/>
      <c r="D47" s="44"/>
      <c r="E47" s="105" t="s">
        <v>101</v>
      </c>
      <c r="F47" s="44"/>
      <c r="G47" s="35">
        <v>2231</v>
      </c>
      <c r="H47" s="55">
        <f t="shared" ref="H47:H56" si="22">SUM(I47:T47)</f>
        <v>90</v>
      </c>
      <c r="I47" s="46"/>
      <c r="J47" s="44"/>
      <c r="K47" s="44"/>
      <c r="L47" s="44"/>
      <c r="M47" s="44">
        <v>90</v>
      </c>
      <c r="N47" s="44"/>
      <c r="O47" s="44"/>
      <c r="P47" s="44"/>
      <c r="Q47" s="44"/>
      <c r="R47" s="44"/>
      <c r="S47" s="44"/>
      <c r="T47" s="138"/>
      <c r="U47" s="46"/>
    </row>
    <row r="48" spans="1:21" s="4" customFormat="1" hidden="1">
      <c r="A48" s="239" t="s">
        <v>103</v>
      </c>
      <c r="B48" s="46"/>
      <c r="C48" s="44"/>
      <c r="D48" s="44"/>
      <c r="E48" s="105" t="s">
        <v>102</v>
      </c>
      <c r="F48" s="44"/>
      <c r="G48" s="35">
        <v>2231</v>
      </c>
      <c r="H48" s="55">
        <f t="shared" si="22"/>
        <v>90</v>
      </c>
      <c r="I48" s="46"/>
      <c r="J48" s="44"/>
      <c r="K48" s="44"/>
      <c r="L48" s="44"/>
      <c r="M48" s="44">
        <v>90</v>
      </c>
      <c r="N48" s="44"/>
      <c r="O48" s="44"/>
      <c r="P48" s="44"/>
      <c r="Q48" s="44"/>
      <c r="R48" s="44"/>
      <c r="S48" s="44"/>
      <c r="T48" s="138"/>
      <c r="U48" s="46"/>
    </row>
    <row r="49" spans="1:21" s="4" customFormat="1" ht="25.5" hidden="1">
      <c r="A49" s="239" t="s">
        <v>104</v>
      </c>
      <c r="B49" s="46"/>
      <c r="C49" s="44"/>
      <c r="D49" s="44"/>
      <c r="E49" s="105" t="s">
        <v>105</v>
      </c>
      <c r="F49" s="44"/>
      <c r="G49" s="35">
        <v>2231</v>
      </c>
      <c r="H49" s="55">
        <f t="shared" si="22"/>
        <v>300</v>
      </c>
      <c r="I49" s="46"/>
      <c r="J49" s="44"/>
      <c r="K49" s="44"/>
      <c r="L49" s="44"/>
      <c r="M49" s="44">
        <v>300</v>
      </c>
      <c r="N49" s="44"/>
      <c r="O49" s="44"/>
      <c r="P49" s="44"/>
      <c r="Q49" s="44"/>
      <c r="R49" s="44"/>
      <c r="S49" s="44"/>
      <c r="T49" s="138"/>
      <c r="U49" s="46"/>
    </row>
    <row r="50" spans="1:21" s="4" customFormat="1" ht="25.5" hidden="1">
      <c r="A50" s="239" t="s">
        <v>107</v>
      </c>
      <c r="B50" s="46"/>
      <c r="C50" s="44"/>
      <c r="D50" s="44"/>
      <c r="E50" s="105" t="s">
        <v>106</v>
      </c>
      <c r="F50" s="44"/>
      <c r="G50" s="35">
        <v>2231</v>
      </c>
      <c r="H50" s="55">
        <f t="shared" ref="H50:H53" si="23">SUM(I50:T50)</f>
        <v>2819.75</v>
      </c>
      <c r="I50" s="46"/>
      <c r="J50" s="44"/>
      <c r="K50" s="44"/>
      <c r="L50" s="44"/>
      <c r="M50" s="44">
        <v>2819.75</v>
      </c>
      <c r="N50" s="44"/>
      <c r="O50" s="44"/>
      <c r="P50" s="44"/>
      <c r="Q50" s="44"/>
      <c r="R50" s="44"/>
      <c r="S50" s="44"/>
      <c r="T50" s="138"/>
      <c r="U50" s="46"/>
    </row>
    <row r="51" spans="1:21" s="4" customFormat="1" ht="25.5" hidden="1">
      <c r="A51" s="239" t="s">
        <v>103</v>
      </c>
      <c r="B51" s="46"/>
      <c r="C51" s="44"/>
      <c r="D51" s="44"/>
      <c r="E51" s="105" t="s">
        <v>111</v>
      </c>
      <c r="F51" s="44"/>
      <c r="G51" s="35">
        <v>2231</v>
      </c>
      <c r="H51" s="55">
        <f t="shared" si="23"/>
        <v>90</v>
      </c>
      <c r="I51" s="46"/>
      <c r="J51" s="44"/>
      <c r="K51" s="44"/>
      <c r="L51" s="44"/>
      <c r="M51" s="44">
        <v>90</v>
      </c>
      <c r="N51" s="44"/>
      <c r="O51" s="44"/>
      <c r="P51" s="44"/>
      <c r="Q51" s="44"/>
      <c r="R51" s="44"/>
      <c r="S51" s="44"/>
      <c r="T51" s="138"/>
      <c r="U51" s="46"/>
    </row>
    <row r="52" spans="1:21" s="4" customFormat="1" ht="38.25" hidden="1">
      <c r="A52" s="239" t="s">
        <v>160</v>
      </c>
      <c r="B52" s="46"/>
      <c r="C52" s="44"/>
      <c r="D52" s="44"/>
      <c r="E52" s="105" t="s">
        <v>171</v>
      </c>
      <c r="F52" s="44"/>
      <c r="G52" s="35">
        <v>2231</v>
      </c>
      <c r="H52" s="55">
        <f t="shared" si="23"/>
        <v>829.6</v>
      </c>
      <c r="I52" s="46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138">
        <f>118.6+285+196+230</f>
        <v>829.6</v>
      </c>
      <c r="U52" s="46"/>
    </row>
    <row r="53" spans="1:21" s="4" customFormat="1" hidden="1">
      <c r="A53" s="239" t="s">
        <v>160</v>
      </c>
      <c r="B53" s="46"/>
      <c r="C53" s="44"/>
      <c r="D53" s="44"/>
      <c r="E53" s="105"/>
      <c r="F53" s="44"/>
      <c r="G53" s="35">
        <v>2231</v>
      </c>
      <c r="H53" s="55">
        <f t="shared" si="23"/>
        <v>0</v>
      </c>
      <c r="I53" s="46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138"/>
      <c r="U53" s="46"/>
    </row>
    <row r="54" spans="1:21" s="4" customFormat="1" hidden="1">
      <c r="A54" s="239"/>
      <c r="B54" s="46"/>
      <c r="C54" s="44"/>
      <c r="D54" s="44"/>
      <c r="E54" s="105"/>
      <c r="F54" s="44"/>
      <c r="G54" s="35"/>
      <c r="H54" s="55"/>
      <c r="I54" s="46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138"/>
      <c r="U54" s="46"/>
    </row>
    <row r="55" spans="1:21" s="4" customFormat="1" hidden="1">
      <c r="A55" s="239"/>
      <c r="B55" s="46"/>
      <c r="C55" s="44"/>
      <c r="D55" s="44"/>
      <c r="E55" s="105"/>
      <c r="F55" s="44"/>
      <c r="G55" s="35">
        <v>2231</v>
      </c>
      <c r="H55" s="55">
        <f t="shared" ref="H55" si="24">SUM(I55:T55)</f>
        <v>0</v>
      </c>
      <c r="I55" s="46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138"/>
      <c r="U55" s="46"/>
    </row>
    <row r="56" spans="1:21" s="4" customFormat="1" ht="25.5" hidden="1">
      <c r="A56" s="311" t="s">
        <v>158</v>
      </c>
      <c r="B56" s="312"/>
      <c r="C56" s="313"/>
      <c r="D56" s="313"/>
      <c r="E56" s="314" t="s">
        <v>159</v>
      </c>
      <c r="F56" s="313"/>
      <c r="G56" s="315">
        <v>2261</v>
      </c>
      <c r="H56" s="328">
        <f t="shared" si="22"/>
        <v>6.61</v>
      </c>
      <c r="I56" s="312"/>
      <c r="J56" s="313"/>
      <c r="K56" s="313"/>
      <c r="L56" s="313"/>
      <c r="M56" s="313"/>
      <c r="N56" s="313"/>
      <c r="O56" s="313"/>
      <c r="P56" s="313"/>
      <c r="Q56" s="313"/>
      <c r="R56" s="313"/>
      <c r="S56" s="313"/>
      <c r="T56" s="316">
        <v>6.61</v>
      </c>
      <c r="U56" s="312"/>
    </row>
    <row r="57" spans="1:21" s="4" customFormat="1" hidden="1">
      <c r="A57" s="106" t="s">
        <v>25</v>
      </c>
      <c r="B57" s="121"/>
      <c r="C57" s="84"/>
      <c r="D57" s="92"/>
      <c r="E57" s="92" t="s">
        <v>26</v>
      </c>
      <c r="F57" s="146"/>
      <c r="G57" s="47">
        <v>2311</v>
      </c>
      <c r="H57" s="356">
        <f>SUM(I57:T57)</f>
        <v>301.47000000000003</v>
      </c>
      <c r="I57" s="53"/>
      <c r="J57" s="124"/>
      <c r="K57" s="124"/>
      <c r="L57" s="124"/>
      <c r="M57" s="124">
        <v>301.47000000000003</v>
      </c>
      <c r="N57" s="124"/>
      <c r="O57" s="124"/>
      <c r="P57" s="124"/>
      <c r="Q57" s="124"/>
      <c r="R57" s="54"/>
      <c r="S57" s="124"/>
      <c r="T57" s="141"/>
      <c r="U57" s="121"/>
    </row>
    <row r="58" spans="1:21" s="4" customFormat="1" hidden="1">
      <c r="A58" s="106" t="s">
        <v>99</v>
      </c>
      <c r="B58" s="121"/>
      <c r="C58" s="84"/>
      <c r="D58" s="92"/>
      <c r="E58" s="92" t="s">
        <v>98</v>
      </c>
      <c r="F58" s="146"/>
      <c r="G58" s="47">
        <v>2314</v>
      </c>
      <c r="H58" s="356">
        <f>SUM(I58:T58)</f>
        <v>1940.9</v>
      </c>
      <c r="I58" s="53"/>
      <c r="J58" s="124"/>
      <c r="K58" s="124"/>
      <c r="L58" s="124"/>
      <c r="M58" s="124">
        <v>240</v>
      </c>
      <c r="N58" s="124"/>
      <c r="O58" s="124"/>
      <c r="P58" s="124"/>
      <c r="Q58" s="124"/>
      <c r="R58" s="54"/>
      <c r="S58" s="124"/>
      <c r="T58" s="141">
        <v>1700.9</v>
      </c>
      <c r="U58" s="121"/>
    </row>
    <row r="59" spans="1:21" s="4" customFormat="1" hidden="1">
      <c r="A59" s="106" t="s">
        <v>36</v>
      </c>
      <c r="B59" s="121"/>
      <c r="C59" s="84"/>
      <c r="D59" s="92"/>
      <c r="E59" s="92" t="s">
        <v>37</v>
      </c>
      <c r="F59" s="146"/>
      <c r="G59" s="47">
        <v>2314</v>
      </c>
      <c r="H59" s="356">
        <f>SUM(I59:T59)</f>
        <v>580.79999999999995</v>
      </c>
      <c r="I59" s="53"/>
      <c r="J59" s="124"/>
      <c r="K59" s="124"/>
      <c r="L59" s="124"/>
      <c r="M59" s="124"/>
      <c r="N59" s="124"/>
      <c r="O59" s="124"/>
      <c r="P59" s="124"/>
      <c r="Q59" s="124"/>
      <c r="R59" s="54">
        <v>580.79999999999995</v>
      </c>
      <c r="S59" s="124"/>
      <c r="T59" s="141"/>
      <c r="U59" s="121"/>
    </row>
    <row r="60" spans="1:21" s="4" customFormat="1" hidden="1">
      <c r="A60" s="106"/>
      <c r="B60" s="121"/>
      <c r="C60" s="84"/>
      <c r="D60" s="92"/>
      <c r="E60" s="92"/>
      <c r="F60" s="146"/>
      <c r="G60" s="47">
        <v>2350</v>
      </c>
      <c r="H60" s="356">
        <f>SUM(I60:T60)</f>
        <v>0</v>
      </c>
      <c r="I60" s="53"/>
      <c r="J60" s="124"/>
      <c r="K60" s="124"/>
      <c r="L60" s="124"/>
      <c r="M60" s="124"/>
      <c r="N60" s="124"/>
      <c r="O60" s="124"/>
      <c r="P60" s="124"/>
      <c r="Q60" s="124"/>
      <c r="R60" s="54"/>
      <c r="S60" s="124"/>
      <c r="T60" s="141"/>
      <c r="U60" s="121"/>
    </row>
    <row r="61" spans="1:21" s="4" customFormat="1" hidden="1">
      <c r="A61" s="106"/>
      <c r="B61" s="121"/>
      <c r="C61" s="84"/>
      <c r="D61" s="92"/>
      <c r="E61" s="92"/>
      <c r="F61" s="146"/>
      <c r="G61" s="47"/>
      <c r="H61" s="356">
        <f>SUM(I61:T61)</f>
        <v>0</v>
      </c>
      <c r="I61" s="53"/>
      <c r="J61" s="124"/>
      <c r="K61" s="124"/>
      <c r="L61" s="124"/>
      <c r="M61" s="124"/>
      <c r="N61" s="124"/>
      <c r="O61" s="124"/>
      <c r="P61" s="124"/>
      <c r="Q61" s="124"/>
      <c r="R61" s="54"/>
      <c r="S61" s="124"/>
      <c r="T61" s="141"/>
      <c r="U61" s="121"/>
    </row>
    <row r="62" spans="1:21" ht="13.5" thickBot="1">
      <c r="A62" s="59"/>
      <c r="B62" s="60"/>
      <c r="C62" s="61"/>
      <c r="D62" s="61"/>
      <c r="E62" s="61"/>
      <c r="F62" s="61"/>
      <c r="G62" s="24"/>
      <c r="H62" s="63"/>
      <c r="I62" s="64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144"/>
      <c r="U62" s="64"/>
    </row>
    <row r="63" spans="1:21">
      <c r="A63" s="65" t="s">
        <v>4</v>
      </c>
      <c r="B63" s="66">
        <f>B6+B7+B8+B9+B11+B28+B29+B30+B31+B32+B34+B37+B10+B46+B35</f>
        <v>503332.23</v>
      </c>
      <c r="C63" s="67">
        <f>SUM(C6:C62)</f>
        <v>580931.8899999999</v>
      </c>
      <c r="D63" s="67"/>
      <c r="E63" s="67"/>
      <c r="F63" s="67">
        <f>F6+F7+F8+F9+F11+F28+F29+F30+F31+F32+F34+F37+F10+F46+F35+F33</f>
        <v>535318</v>
      </c>
      <c r="G63" s="68"/>
      <c r="H63" s="70">
        <f t="shared" ref="H63:T63" si="25">H6+H7+H8+H9+H11+H28+H29+H30+H31+H32+H34+H37+H10+H46+H35+H33</f>
        <v>534875.32999999996</v>
      </c>
      <c r="I63" s="71">
        <f t="shared" si="25"/>
        <v>0</v>
      </c>
      <c r="J63" s="69">
        <f t="shared" si="25"/>
        <v>925</v>
      </c>
      <c r="K63" s="69">
        <f t="shared" si="25"/>
        <v>4395</v>
      </c>
      <c r="L63" s="69">
        <f t="shared" si="25"/>
        <v>10650</v>
      </c>
      <c r="M63" s="69">
        <f t="shared" si="25"/>
        <v>14281.220000000001</v>
      </c>
      <c r="N63" s="69">
        <f t="shared" si="25"/>
        <v>65054.070000000007</v>
      </c>
      <c r="O63" s="69">
        <f t="shared" si="25"/>
        <v>99544.340000000011</v>
      </c>
      <c r="P63" s="69">
        <f t="shared" si="25"/>
        <v>47421.73</v>
      </c>
      <c r="Q63" s="69">
        <f t="shared" si="25"/>
        <v>22915.99</v>
      </c>
      <c r="R63" s="69">
        <f t="shared" si="25"/>
        <v>25137.649999999998</v>
      </c>
      <c r="S63" s="69">
        <f t="shared" si="25"/>
        <v>112486.03</v>
      </c>
      <c r="T63" s="70">
        <f t="shared" si="25"/>
        <v>132064.29999999999</v>
      </c>
      <c r="U63" s="71">
        <f>U6+U7+U8+U9+U11+U28+U29+U30+U31+U32+U34+U37+U10+U46+U35</f>
        <v>442.66999999999052</v>
      </c>
    </row>
    <row r="64" spans="1:21">
      <c r="A64" s="12"/>
      <c r="B64" s="13"/>
      <c r="C64" s="7"/>
      <c r="D64" s="7"/>
      <c r="E64" s="7"/>
      <c r="F64" s="7"/>
      <c r="G64" s="7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>
      <c r="A65" s="201"/>
      <c r="B65" s="7"/>
      <c r="C65" s="7"/>
      <c r="D65" s="7"/>
      <c r="E65" s="7"/>
      <c r="F65" s="215" t="s">
        <v>54</v>
      </c>
      <c r="G65" s="7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>
      <c r="A66" s="201"/>
      <c r="B66" s="7"/>
      <c r="C66" s="7"/>
      <c r="D66" s="7"/>
      <c r="E66" s="7"/>
      <c r="F66" s="215"/>
      <c r="G66" s="202">
        <v>2112</v>
      </c>
      <c r="H66" s="203">
        <f t="shared" ref="H66:T66" si="26">H12</f>
        <v>0</v>
      </c>
      <c r="I66" s="204">
        <f t="shared" si="26"/>
        <v>0</v>
      </c>
      <c r="J66" s="205">
        <f t="shared" si="26"/>
        <v>0</v>
      </c>
      <c r="K66" s="205">
        <f t="shared" si="26"/>
        <v>0</v>
      </c>
      <c r="L66" s="205">
        <f t="shared" si="26"/>
        <v>0</v>
      </c>
      <c r="M66" s="205">
        <f t="shared" si="26"/>
        <v>0</v>
      </c>
      <c r="N66" s="205">
        <f t="shared" si="26"/>
        <v>0</v>
      </c>
      <c r="O66" s="205">
        <f t="shared" si="26"/>
        <v>0</v>
      </c>
      <c r="P66" s="205">
        <f t="shared" si="26"/>
        <v>0</v>
      </c>
      <c r="Q66" s="205">
        <f t="shared" si="26"/>
        <v>0</v>
      </c>
      <c r="R66" s="205">
        <f t="shared" si="26"/>
        <v>0</v>
      </c>
      <c r="S66" s="205">
        <f t="shared" si="26"/>
        <v>0</v>
      </c>
      <c r="T66" s="205">
        <f t="shared" si="26"/>
        <v>0</v>
      </c>
      <c r="U66" s="205"/>
    </row>
    <row r="67" spans="1:21">
      <c r="F67" s="216">
        <v>674</v>
      </c>
      <c r="G67" s="206">
        <v>2219</v>
      </c>
      <c r="H67" s="103">
        <f t="shared" ref="H67:T67" si="27">H13+H36+H14</f>
        <v>704</v>
      </c>
      <c r="I67" s="57">
        <f t="shared" si="27"/>
        <v>0</v>
      </c>
      <c r="J67" s="102">
        <f t="shared" si="27"/>
        <v>0</v>
      </c>
      <c r="K67" s="102">
        <f t="shared" si="27"/>
        <v>90</v>
      </c>
      <c r="L67" s="102">
        <f t="shared" si="27"/>
        <v>0</v>
      </c>
      <c r="M67" s="102">
        <f t="shared" si="27"/>
        <v>100</v>
      </c>
      <c r="N67" s="102">
        <f t="shared" si="27"/>
        <v>75</v>
      </c>
      <c r="O67" s="102">
        <f t="shared" si="27"/>
        <v>75</v>
      </c>
      <c r="P67" s="102">
        <f t="shared" si="27"/>
        <v>0</v>
      </c>
      <c r="Q67" s="102">
        <f t="shared" si="27"/>
        <v>130</v>
      </c>
      <c r="R67" s="102">
        <f t="shared" si="27"/>
        <v>0</v>
      </c>
      <c r="S67" s="102">
        <f t="shared" si="27"/>
        <v>129</v>
      </c>
      <c r="T67" s="102">
        <f t="shared" si="27"/>
        <v>105</v>
      </c>
      <c r="U67" s="102"/>
    </row>
    <row r="68" spans="1:21">
      <c r="F68" s="216">
        <v>156310</v>
      </c>
      <c r="G68" s="171">
        <v>2231</v>
      </c>
      <c r="H68" s="172">
        <f>H8+H9+H10+H28+H29+H31+H32+H34+H35+H47+H48+H50+H49+H51+H55+H33+H52+H53+H54</f>
        <v>79099.590000000011</v>
      </c>
      <c r="I68" s="150">
        <f t="shared" ref="I68:T68" si="28">I8+I9+I10+I28+I29+I31+I32+I34+I35+I47+I48+I50+I49+I51+I55+I33+I52+I53</f>
        <v>0</v>
      </c>
      <c r="J68" s="132">
        <f t="shared" si="28"/>
        <v>0</v>
      </c>
      <c r="K68" s="132">
        <f t="shared" si="28"/>
        <v>4000</v>
      </c>
      <c r="L68" s="132">
        <f t="shared" si="28"/>
        <v>10000</v>
      </c>
      <c r="M68" s="132">
        <f t="shared" si="28"/>
        <v>7389.75</v>
      </c>
      <c r="N68" s="132">
        <f t="shared" si="28"/>
        <v>3500</v>
      </c>
      <c r="O68" s="132">
        <f t="shared" si="28"/>
        <v>4000</v>
      </c>
      <c r="P68" s="132">
        <f t="shared" si="28"/>
        <v>0</v>
      </c>
      <c r="Q68" s="132">
        <f t="shared" si="28"/>
        <v>4000</v>
      </c>
      <c r="R68" s="132">
        <f t="shared" si="28"/>
        <v>2000</v>
      </c>
      <c r="S68" s="132">
        <f t="shared" si="28"/>
        <v>13076.130000000001</v>
      </c>
      <c r="T68" s="132">
        <f t="shared" si="28"/>
        <v>31133.71</v>
      </c>
      <c r="U68" s="132"/>
    </row>
    <row r="69" spans="1:21">
      <c r="F69" s="216">
        <v>6000</v>
      </c>
      <c r="G69" s="173">
        <v>2232</v>
      </c>
      <c r="H69" s="174">
        <f t="shared" ref="H69:T69" si="29">H30</f>
        <v>4566.62</v>
      </c>
      <c r="I69" s="175">
        <f t="shared" si="29"/>
        <v>0</v>
      </c>
      <c r="J69" s="176">
        <f t="shared" si="29"/>
        <v>0</v>
      </c>
      <c r="K69" s="176">
        <f t="shared" si="29"/>
        <v>0</v>
      </c>
      <c r="L69" s="176">
        <f t="shared" si="29"/>
        <v>0</v>
      </c>
      <c r="M69" s="176">
        <f t="shared" si="29"/>
        <v>0</v>
      </c>
      <c r="N69" s="176">
        <f t="shared" si="29"/>
        <v>2000</v>
      </c>
      <c r="O69" s="176">
        <f t="shared" si="29"/>
        <v>0</v>
      </c>
      <c r="P69" s="176">
        <f t="shared" si="29"/>
        <v>0</v>
      </c>
      <c r="Q69" s="176">
        <f t="shared" si="29"/>
        <v>0</v>
      </c>
      <c r="R69" s="176">
        <f t="shared" si="29"/>
        <v>0</v>
      </c>
      <c r="S69" s="176">
        <f t="shared" si="29"/>
        <v>0</v>
      </c>
      <c r="T69" s="176">
        <f t="shared" si="29"/>
        <v>2566.62</v>
      </c>
      <c r="U69" s="176"/>
    </row>
    <row r="70" spans="1:21">
      <c r="C70" s="341" t="s">
        <v>87</v>
      </c>
      <c r="D70" s="341"/>
      <c r="E70" s="342"/>
      <c r="F70" s="216">
        <v>2034</v>
      </c>
      <c r="G70" s="177">
        <v>2235</v>
      </c>
      <c r="H70" s="178">
        <f t="shared" ref="H70:T70" si="30">H17</f>
        <v>700</v>
      </c>
      <c r="I70" s="161">
        <f t="shared" si="30"/>
        <v>0</v>
      </c>
      <c r="J70" s="179">
        <f t="shared" si="30"/>
        <v>0</v>
      </c>
      <c r="K70" s="179">
        <f t="shared" si="30"/>
        <v>0</v>
      </c>
      <c r="L70" s="179">
        <f t="shared" si="30"/>
        <v>0</v>
      </c>
      <c r="M70" s="179">
        <f t="shared" si="30"/>
        <v>0</v>
      </c>
      <c r="N70" s="179">
        <f t="shared" si="30"/>
        <v>0</v>
      </c>
      <c r="O70" s="179">
        <f t="shared" si="30"/>
        <v>0</v>
      </c>
      <c r="P70" s="179">
        <f t="shared" si="30"/>
        <v>0</v>
      </c>
      <c r="Q70" s="179">
        <f t="shared" si="30"/>
        <v>0</v>
      </c>
      <c r="R70" s="179">
        <f t="shared" si="30"/>
        <v>0</v>
      </c>
      <c r="S70" s="179">
        <f t="shared" si="30"/>
        <v>0</v>
      </c>
      <c r="T70" s="179">
        <f t="shared" si="30"/>
        <v>700</v>
      </c>
      <c r="U70" s="179"/>
    </row>
    <row r="71" spans="1:21">
      <c r="F71" s="216">
        <v>559015</v>
      </c>
      <c r="G71" s="34">
        <v>2239</v>
      </c>
      <c r="H71" s="77">
        <f>H6+H7+H19+H37+H25</f>
        <v>439111.97</v>
      </c>
      <c r="I71" s="42">
        <f t="shared" ref="I71:T71" si="31">I6+I7+I19+I37+I25</f>
        <v>0</v>
      </c>
      <c r="J71" s="80">
        <f t="shared" si="31"/>
        <v>0</v>
      </c>
      <c r="K71" s="80">
        <f t="shared" si="31"/>
        <v>0</v>
      </c>
      <c r="L71" s="80">
        <f t="shared" si="31"/>
        <v>0</v>
      </c>
      <c r="M71" s="80">
        <f t="shared" si="31"/>
        <v>6136</v>
      </c>
      <c r="N71" s="80">
        <f t="shared" si="31"/>
        <v>58149.490000000005</v>
      </c>
      <c r="O71" s="80">
        <f t="shared" si="31"/>
        <v>94765.340000000011</v>
      </c>
      <c r="P71" s="80">
        <f t="shared" si="31"/>
        <v>46671.73</v>
      </c>
      <c r="Q71" s="80">
        <f t="shared" si="31"/>
        <v>18061.990000000002</v>
      </c>
      <c r="R71" s="80">
        <f t="shared" si="31"/>
        <v>21670</v>
      </c>
      <c r="S71" s="80">
        <f t="shared" si="31"/>
        <v>99280.9</v>
      </c>
      <c r="T71" s="80">
        <f t="shared" si="31"/>
        <v>94376.51999999999</v>
      </c>
      <c r="U71" s="80"/>
    </row>
    <row r="72" spans="1:21">
      <c r="F72" s="216">
        <v>540</v>
      </c>
      <c r="G72" s="72">
        <v>2243</v>
      </c>
      <c r="H72" s="78">
        <f t="shared" ref="H72:T72" si="32">H20</f>
        <v>560.41999999999996</v>
      </c>
      <c r="I72" s="48">
        <f t="shared" si="32"/>
        <v>0</v>
      </c>
      <c r="J72" s="81">
        <f t="shared" si="32"/>
        <v>0</v>
      </c>
      <c r="K72" s="81">
        <f t="shared" si="32"/>
        <v>0</v>
      </c>
      <c r="L72" s="81">
        <f t="shared" si="32"/>
        <v>0</v>
      </c>
      <c r="M72" s="81">
        <f t="shared" si="32"/>
        <v>0</v>
      </c>
      <c r="N72" s="81">
        <f t="shared" si="32"/>
        <v>165.48</v>
      </c>
      <c r="O72" s="81">
        <f t="shared" si="32"/>
        <v>0</v>
      </c>
      <c r="P72" s="81">
        <f t="shared" si="32"/>
        <v>0</v>
      </c>
      <c r="Q72" s="81">
        <f t="shared" si="32"/>
        <v>0</v>
      </c>
      <c r="R72" s="81">
        <f t="shared" si="32"/>
        <v>0</v>
      </c>
      <c r="S72" s="81">
        <f t="shared" si="32"/>
        <v>0</v>
      </c>
      <c r="T72" s="81">
        <f t="shared" si="32"/>
        <v>394.94</v>
      </c>
      <c r="U72" s="81"/>
    </row>
    <row r="73" spans="1:21">
      <c r="F73" s="216"/>
      <c r="G73" s="317">
        <v>2261</v>
      </c>
      <c r="H73" s="318">
        <f>H56</f>
        <v>6.61</v>
      </c>
      <c r="I73" s="319"/>
      <c r="J73" s="320"/>
      <c r="K73" s="320"/>
      <c r="L73" s="320"/>
      <c r="M73" s="320"/>
      <c r="N73" s="320"/>
      <c r="O73" s="320"/>
      <c r="P73" s="320"/>
      <c r="Q73" s="320"/>
      <c r="R73" s="320"/>
      <c r="S73" s="320"/>
      <c r="T73" s="320">
        <f>T56</f>
        <v>6.61</v>
      </c>
      <c r="U73" s="320"/>
    </row>
    <row r="74" spans="1:21">
      <c r="F74" s="216">
        <v>1954</v>
      </c>
      <c r="G74" s="72">
        <v>2262</v>
      </c>
      <c r="H74" s="78">
        <f t="shared" ref="H74:T74" si="33">H21</f>
        <v>1954</v>
      </c>
      <c r="I74" s="48">
        <f t="shared" si="33"/>
        <v>0</v>
      </c>
      <c r="J74" s="81">
        <f t="shared" si="33"/>
        <v>300</v>
      </c>
      <c r="K74" s="81">
        <f t="shared" si="33"/>
        <v>0</v>
      </c>
      <c r="L74" s="81">
        <f t="shared" si="33"/>
        <v>350</v>
      </c>
      <c r="M74" s="81">
        <f t="shared" si="33"/>
        <v>0</v>
      </c>
      <c r="N74" s="81">
        <f t="shared" si="33"/>
        <v>250</v>
      </c>
      <c r="O74" s="81">
        <f t="shared" si="33"/>
        <v>204</v>
      </c>
      <c r="P74" s="81">
        <f t="shared" si="33"/>
        <v>250</v>
      </c>
      <c r="Q74" s="81">
        <f t="shared" si="33"/>
        <v>0</v>
      </c>
      <c r="R74" s="81">
        <f t="shared" si="33"/>
        <v>300</v>
      </c>
      <c r="S74" s="81">
        <f t="shared" si="33"/>
        <v>0</v>
      </c>
      <c r="T74" s="81">
        <f t="shared" si="33"/>
        <v>300</v>
      </c>
      <c r="U74" s="81"/>
    </row>
    <row r="75" spans="1:21">
      <c r="C75" s="341" t="s">
        <v>87</v>
      </c>
      <c r="D75" s="341"/>
      <c r="E75" s="342"/>
      <c r="F75" s="216"/>
      <c r="G75" s="177">
        <v>2279</v>
      </c>
      <c r="H75" s="178">
        <f t="shared" ref="H75:T75" si="34">H15+H16</f>
        <v>1330</v>
      </c>
      <c r="I75" s="161">
        <f t="shared" si="34"/>
        <v>0</v>
      </c>
      <c r="J75" s="179">
        <f t="shared" si="34"/>
        <v>0</v>
      </c>
      <c r="K75" s="179">
        <f t="shared" si="34"/>
        <v>140</v>
      </c>
      <c r="L75" s="179">
        <f t="shared" si="34"/>
        <v>0</v>
      </c>
      <c r="M75" s="179">
        <f t="shared" si="34"/>
        <v>0</v>
      </c>
      <c r="N75" s="179">
        <f t="shared" si="34"/>
        <v>280</v>
      </c>
      <c r="O75" s="179">
        <f t="shared" si="34"/>
        <v>350</v>
      </c>
      <c r="P75" s="179">
        <f t="shared" si="34"/>
        <v>0</v>
      </c>
      <c r="Q75" s="179">
        <f t="shared" si="34"/>
        <v>350</v>
      </c>
      <c r="R75" s="179">
        <f t="shared" si="34"/>
        <v>0</v>
      </c>
      <c r="S75" s="179">
        <f t="shared" si="34"/>
        <v>0</v>
      </c>
      <c r="T75" s="179">
        <f t="shared" si="34"/>
        <v>210</v>
      </c>
      <c r="U75" s="179"/>
    </row>
    <row r="76" spans="1:21">
      <c r="F76" s="216">
        <v>840</v>
      </c>
      <c r="G76" s="72">
        <v>2311</v>
      </c>
      <c r="H76" s="78">
        <f>H22+H57</f>
        <v>1085.5700000000002</v>
      </c>
      <c r="I76" s="48">
        <f t="shared" ref="I76:T76" si="35">I22+I57</f>
        <v>0</v>
      </c>
      <c r="J76" s="81">
        <f t="shared" si="35"/>
        <v>0</v>
      </c>
      <c r="K76" s="81">
        <f t="shared" si="35"/>
        <v>0</v>
      </c>
      <c r="L76" s="81">
        <f t="shared" si="35"/>
        <v>0</v>
      </c>
      <c r="M76" s="81">
        <f t="shared" si="35"/>
        <v>301.47000000000003</v>
      </c>
      <c r="N76" s="81">
        <f t="shared" si="35"/>
        <v>284.10000000000002</v>
      </c>
      <c r="O76" s="81">
        <f t="shared" si="35"/>
        <v>150</v>
      </c>
      <c r="P76" s="81">
        <f t="shared" si="35"/>
        <v>150</v>
      </c>
      <c r="Q76" s="81">
        <f t="shared" si="35"/>
        <v>0</v>
      </c>
      <c r="R76" s="81">
        <f t="shared" si="35"/>
        <v>0</v>
      </c>
      <c r="S76" s="81">
        <f t="shared" si="35"/>
        <v>0</v>
      </c>
      <c r="T76" s="81">
        <f t="shared" si="35"/>
        <v>200</v>
      </c>
      <c r="U76" s="81"/>
    </row>
    <row r="77" spans="1:21">
      <c r="F77" s="216"/>
      <c r="G77" s="72">
        <v>2312</v>
      </c>
      <c r="H77" s="78">
        <f t="shared" ref="H77:T77" si="36">H23</f>
        <v>0</v>
      </c>
      <c r="I77" s="48">
        <f t="shared" si="36"/>
        <v>0</v>
      </c>
      <c r="J77" s="81">
        <f t="shared" si="36"/>
        <v>169</v>
      </c>
      <c r="K77" s="81">
        <f t="shared" si="36"/>
        <v>-169</v>
      </c>
      <c r="L77" s="81">
        <f t="shared" si="36"/>
        <v>0</v>
      </c>
      <c r="M77" s="81">
        <f t="shared" si="36"/>
        <v>0</v>
      </c>
      <c r="N77" s="81">
        <f t="shared" si="36"/>
        <v>0</v>
      </c>
      <c r="O77" s="81">
        <f t="shared" si="36"/>
        <v>0</v>
      </c>
      <c r="P77" s="81">
        <f t="shared" si="36"/>
        <v>0</v>
      </c>
      <c r="Q77" s="81">
        <f t="shared" si="36"/>
        <v>0</v>
      </c>
      <c r="R77" s="81">
        <f t="shared" si="36"/>
        <v>0</v>
      </c>
      <c r="S77" s="81">
        <f t="shared" si="36"/>
        <v>0</v>
      </c>
      <c r="T77" s="81">
        <f t="shared" si="36"/>
        <v>0</v>
      </c>
      <c r="U77" s="81"/>
    </row>
    <row r="78" spans="1:21">
      <c r="F78" s="216">
        <v>1100</v>
      </c>
      <c r="G78" s="72">
        <v>2314</v>
      </c>
      <c r="H78" s="78">
        <f>H24+H58+H59</f>
        <v>3108.55</v>
      </c>
      <c r="I78" s="48">
        <f>I24+I60</f>
        <v>0</v>
      </c>
      <c r="J78" s="81">
        <f>J24+J60</f>
        <v>0</v>
      </c>
      <c r="K78" s="81">
        <f t="shared" ref="K78:S78" si="37">K24+K58+K59</f>
        <v>0</v>
      </c>
      <c r="L78" s="81">
        <f t="shared" si="37"/>
        <v>0</v>
      </c>
      <c r="M78" s="81">
        <f t="shared" si="37"/>
        <v>240</v>
      </c>
      <c r="N78" s="81">
        <f t="shared" si="37"/>
        <v>0</v>
      </c>
      <c r="O78" s="81">
        <f t="shared" si="37"/>
        <v>0</v>
      </c>
      <c r="P78" s="81">
        <f t="shared" si="37"/>
        <v>0</v>
      </c>
      <c r="Q78" s="81">
        <f t="shared" si="37"/>
        <v>0</v>
      </c>
      <c r="R78" s="81">
        <f t="shared" si="37"/>
        <v>1167.6500000000001</v>
      </c>
      <c r="S78" s="81">
        <f t="shared" si="37"/>
        <v>0</v>
      </c>
      <c r="T78" s="81">
        <f>T24+T60</f>
        <v>0</v>
      </c>
      <c r="U78" s="81"/>
    </row>
    <row r="79" spans="1:21">
      <c r="F79" s="216">
        <v>2648</v>
      </c>
      <c r="G79" s="211">
        <v>2322</v>
      </c>
      <c r="H79" s="212">
        <f t="shared" ref="H79:T79" si="38">H26</f>
        <v>2647.74</v>
      </c>
      <c r="I79" s="213">
        <f t="shared" si="38"/>
        <v>0</v>
      </c>
      <c r="J79" s="214">
        <f t="shared" si="38"/>
        <v>429.74</v>
      </c>
      <c r="K79" s="214">
        <f t="shared" si="38"/>
        <v>360</v>
      </c>
      <c r="L79" s="214">
        <f t="shared" si="38"/>
        <v>300</v>
      </c>
      <c r="M79" s="214">
        <f t="shared" si="38"/>
        <v>114</v>
      </c>
      <c r="N79" s="214">
        <f t="shared" si="38"/>
        <v>350</v>
      </c>
      <c r="O79" s="214">
        <f t="shared" si="38"/>
        <v>0</v>
      </c>
      <c r="P79" s="214">
        <f t="shared" si="38"/>
        <v>350</v>
      </c>
      <c r="Q79" s="214">
        <f t="shared" si="38"/>
        <v>374</v>
      </c>
      <c r="R79" s="214">
        <f t="shared" si="38"/>
        <v>0</v>
      </c>
      <c r="S79" s="214">
        <f t="shared" si="38"/>
        <v>0</v>
      </c>
      <c r="T79" s="214">
        <f t="shared" si="38"/>
        <v>370</v>
      </c>
      <c r="U79" s="214"/>
    </row>
    <row r="80" spans="1:21">
      <c r="F80" s="216"/>
      <c r="G80" s="73">
        <v>2350</v>
      </c>
      <c r="H80" s="79">
        <f t="shared" ref="H80:T80" si="39">H27+H60</f>
        <v>0.26000000000000156</v>
      </c>
      <c r="I80" s="82">
        <f t="shared" si="39"/>
        <v>0</v>
      </c>
      <c r="J80" s="83">
        <f t="shared" si="39"/>
        <v>26.26</v>
      </c>
      <c r="K80" s="83">
        <f t="shared" si="39"/>
        <v>-26</v>
      </c>
      <c r="L80" s="83">
        <f t="shared" si="39"/>
        <v>0</v>
      </c>
      <c r="M80" s="83">
        <f t="shared" si="39"/>
        <v>0</v>
      </c>
      <c r="N80" s="83">
        <f t="shared" si="39"/>
        <v>0</v>
      </c>
      <c r="O80" s="83">
        <f t="shared" si="39"/>
        <v>0</v>
      </c>
      <c r="P80" s="83">
        <f t="shared" si="39"/>
        <v>0</v>
      </c>
      <c r="Q80" s="83">
        <f t="shared" si="39"/>
        <v>0</v>
      </c>
      <c r="R80" s="83">
        <f t="shared" si="39"/>
        <v>0</v>
      </c>
      <c r="S80" s="83">
        <f t="shared" si="39"/>
        <v>0</v>
      </c>
      <c r="T80" s="83">
        <f t="shared" si="39"/>
        <v>0</v>
      </c>
      <c r="U80" s="83"/>
    </row>
    <row r="81" spans="1:21">
      <c r="F81" s="217">
        <f>SUM(F66:F80)</f>
        <v>731115</v>
      </c>
      <c r="M81" s="3"/>
      <c r="N81" s="3"/>
    </row>
    <row r="82" spans="1:21" ht="38.25">
      <c r="A82" s="8"/>
      <c r="I82" s="91"/>
      <c r="J82" s="87"/>
      <c r="K82" s="22" t="s">
        <v>0</v>
      </c>
      <c r="L82" s="9" t="s">
        <v>152</v>
      </c>
      <c r="M82" s="10" t="s">
        <v>153</v>
      </c>
      <c r="N82" s="125" t="s">
        <v>151</v>
      </c>
      <c r="O82" s="107"/>
      <c r="P82" s="89"/>
      <c r="Q82" s="89"/>
      <c r="R82" s="87"/>
      <c r="S82" s="14"/>
      <c r="T82" s="85"/>
      <c r="U82" s="85"/>
    </row>
    <row r="83" spans="1:21">
      <c r="I83" s="90"/>
      <c r="J83" s="88"/>
      <c r="K83" s="104">
        <v>2000</v>
      </c>
      <c r="L83" s="11">
        <f>F63</f>
        <v>535318</v>
      </c>
      <c r="M83" s="11">
        <f>SUM(H66:H80)</f>
        <v>534875.32999999996</v>
      </c>
      <c r="N83" s="126">
        <f>L83-M83</f>
        <v>442.67000000004191</v>
      </c>
      <c r="O83" s="108"/>
      <c r="P83" s="88"/>
      <c r="Q83" s="88"/>
      <c r="R83" s="86"/>
      <c r="S83" s="88"/>
      <c r="T83" s="86"/>
      <c r="U83" s="86"/>
    </row>
    <row r="84" spans="1:21">
      <c r="K84" s="109"/>
      <c r="L84" s="110"/>
      <c r="M84" s="110"/>
      <c r="N84" s="111"/>
    </row>
    <row r="85" spans="1:21">
      <c r="K85" s="112"/>
      <c r="L85" s="113"/>
      <c r="M85" s="113"/>
      <c r="N85" s="114"/>
    </row>
  </sheetData>
  <mergeCells count="2">
    <mergeCell ref="C70:E70"/>
    <mergeCell ref="C75:E75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R74"/>
  <sheetViews>
    <sheetView workbookViewId="0">
      <pane xSplit="1" ySplit="5" topLeftCell="B27" activePane="bottomRight" state="frozen"/>
      <selection pane="topRight" activeCell="B1" sqref="B1"/>
      <selection pane="bottomLeft" activeCell="A6" sqref="A6"/>
      <selection pane="bottomRight" activeCell="A33" sqref="A33"/>
    </sheetView>
  </sheetViews>
  <sheetFormatPr defaultColWidth="9.140625" defaultRowHeight="12.75"/>
  <cols>
    <col min="1" max="1" width="47.5703125" style="1" customWidth="1"/>
    <col min="2" max="2" width="11.140625" style="2" customWidth="1"/>
    <col min="3" max="3" width="9.7109375" style="2" customWidth="1"/>
    <col min="4" max="4" width="19.28515625" style="2" customWidth="1"/>
    <col min="5" max="5" width="8.85546875" style="2" bestFit="1" customWidth="1"/>
    <col min="6" max="6" width="14" style="1" customWidth="1"/>
    <col min="7" max="7" width="10.42578125" style="1" customWidth="1"/>
    <col min="8" max="8" width="10.5703125" style="1" customWidth="1"/>
    <col min="9" max="9" width="11.5703125" style="1" customWidth="1"/>
    <col min="10" max="10" width="10.140625" style="1" customWidth="1"/>
    <col min="11" max="11" width="11.5703125" style="1" customWidth="1"/>
    <col min="12" max="12" width="10.85546875" style="1" customWidth="1"/>
    <col min="13" max="13" width="12.28515625" style="1" customWidth="1"/>
    <col min="14" max="14" width="10.5703125" style="1" customWidth="1"/>
    <col min="15" max="15" width="11.28515625" style="1" customWidth="1"/>
    <col min="16" max="16" width="10.5703125" style="1" customWidth="1"/>
    <col min="17" max="17" width="12" style="1" customWidth="1"/>
    <col min="18" max="18" width="11.5703125" style="1" customWidth="1"/>
    <col min="19" max="250" width="9.140625" style="1"/>
    <col min="251" max="251" width="30.28515625" style="1" customWidth="1"/>
    <col min="252" max="252" width="11.42578125" style="1" bestFit="1" customWidth="1"/>
    <col min="253" max="253" width="5.42578125" style="1" bestFit="1" customWidth="1"/>
    <col min="254" max="254" width="8.85546875" style="1" customWidth="1"/>
    <col min="255" max="255" width="7.85546875" style="1" bestFit="1" customWidth="1"/>
    <col min="256" max="256" width="12.28515625" style="1" customWidth="1"/>
    <col min="257" max="257" width="11.42578125" style="1" customWidth="1"/>
    <col min="258" max="259" width="11.7109375" style="1" customWidth="1"/>
    <col min="260" max="261" width="11.28515625" style="1" customWidth="1"/>
    <col min="262" max="262" width="13.7109375" style="1" customWidth="1"/>
    <col min="263" max="263" width="12" style="1" customWidth="1"/>
    <col min="264" max="264" width="10.28515625" style="1" customWidth="1"/>
    <col min="265" max="265" width="9.5703125" style="1" bestFit="1" customWidth="1"/>
    <col min="266" max="266" width="11.140625" style="1" customWidth="1"/>
    <col min="267" max="267" width="12.42578125" style="1" customWidth="1"/>
    <col min="268" max="268" width="9.140625" style="1"/>
    <col min="269" max="269" width="10.85546875" style="1" customWidth="1"/>
    <col min="270" max="270" width="12.42578125" style="1" customWidth="1"/>
    <col min="271" max="271" width="12.140625" style="1" customWidth="1"/>
    <col min="272" max="506" width="9.140625" style="1"/>
    <col min="507" max="507" width="30.28515625" style="1" customWidth="1"/>
    <col min="508" max="508" width="11.42578125" style="1" bestFit="1" customWidth="1"/>
    <col min="509" max="509" width="5.42578125" style="1" bestFit="1" customWidth="1"/>
    <col min="510" max="510" width="8.85546875" style="1" customWidth="1"/>
    <col min="511" max="511" width="7.85546875" style="1" bestFit="1" customWidth="1"/>
    <col min="512" max="512" width="12.28515625" style="1" customWidth="1"/>
    <col min="513" max="513" width="11.42578125" style="1" customWidth="1"/>
    <col min="514" max="515" width="11.7109375" style="1" customWidth="1"/>
    <col min="516" max="517" width="11.28515625" style="1" customWidth="1"/>
    <col min="518" max="518" width="13.7109375" style="1" customWidth="1"/>
    <col min="519" max="519" width="12" style="1" customWidth="1"/>
    <col min="520" max="520" width="10.28515625" style="1" customWidth="1"/>
    <col min="521" max="521" width="9.5703125" style="1" bestFit="1" customWidth="1"/>
    <col min="522" max="522" width="11.140625" style="1" customWidth="1"/>
    <col min="523" max="523" width="12.42578125" style="1" customWidth="1"/>
    <col min="524" max="524" width="9.140625" style="1"/>
    <col min="525" max="525" width="10.85546875" style="1" customWidth="1"/>
    <col min="526" max="526" width="12.42578125" style="1" customWidth="1"/>
    <col min="527" max="527" width="12.140625" style="1" customWidth="1"/>
    <col min="528" max="762" width="9.140625" style="1"/>
    <col min="763" max="763" width="30.28515625" style="1" customWidth="1"/>
    <col min="764" max="764" width="11.42578125" style="1" bestFit="1" customWidth="1"/>
    <col min="765" max="765" width="5.42578125" style="1" bestFit="1" customWidth="1"/>
    <col min="766" max="766" width="8.85546875" style="1" customWidth="1"/>
    <col min="767" max="767" width="7.85546875" style="1" bestFit="1" customWidth="1"/>
    <col min="768" max="768" width="12.28515625" style="1" customWidth="1"/>
    <col min="769" max="769" width="11.42578125" style="1" customWidth="1"/>
    <col min="770" max="771" width="11.7109375" style="1" customWidth="1"/>
    <col min="772" max="773" width="11.28515625" style="1" customWidth="1"/>
    <col min="774" max="774" width="13.7109375" style="1" customWidth="1"/>
    <col min="775" max="775" width="12" style="1" customWidth="1"/>
    <col min="776" max="776" width="10.28515625" style="1" customWidth="1"/>
    <col min="777" max="777" width="9.5703125" style="1" bestFit="1" customWidth="1"/>
    <col min="778" max="778" width="11.140625" style="1" customWidth="1"/>
    <col min="779" max="779" width="12.42578125" style="1" customWidth="1"/>
    <col min="780" max="780" width="9.140625" style="1"/>
    <col min="781" max="781" width="10.85546875" style="1" customWidth="1"/>
    <col min="782" max="782" width="12.42578125" style="1" customWidth="1"/>
    <col min="783" max="783" width="12.140625" style="1" customWidth="1"/>
    <col min="784" max="1018" width="9.140625" style="1"/>
    <col min="1019" max="1019" width="30.28515625" style="1" customWidth="1"/>
    <col min="1020" max="1020" width="11.42578125" style="1" bestFit="1" customWidth="1"/>
    <col min="1021" max="1021" width="5.42578125" style="1" bestFit="1" customWidth="1"/>
    <col min="1022" max="1022" width="8.85546875" style="1" customWidth="1"/>
    <col min="1023" max="1023" width="7.85546875" style="1" bestFit="1" customWidth="1"/>
    <col min="1024" max="1024" width="12.28515625" style="1" customWidth="1"/>
    <col min="1025" max="1025" width="11.42578125" style="1" customWidth="1"/>
    <col min="1026" max="1027" width="11.7109375" style="1" customWidth="1"/>
    <col min="1028" max="1029" width="11.28515625" style="1" customWidth="1"/>
    <col min="1030" max="1030" width="13.7109375" style="1" customWidth="1"/>
    <col min="1031" max="1031" width="12" style="1" customWidth="1"/>
    <col min="1032" max="1032" width="10.28515625" style="1" customWidth="1"/>
    <col min="1033" max="1033" width="9.5703125" style="1" bestFit="1" customWidth="1"/>
    <col min="1034" max="1034" width="11.140625" style="1" customWidth="1"/>
    <col min="1035" max="1035" width="12.42578125" style="1" customWidth="1"/>
    <col min="1036" max="1036" width="9.140625" style="1"/>
    <col min="1037" max="1037" width="10.85546875" style="1" customWidth="1"/>
    <col min="1038" max="1038" width="12.42578125" style="1" customWidth="1"/>
    <col min="1039" max="1039" width="12.140625" style="1" customWidth="1"/>
    <col min="1040" max="1274" width="9.140625" style="1"/>
    <col min="1275" max="1275" width="30.28515625" style="1" customWidth="1"/>
    <col min="1276" max="1276" width="11.42578125" style="1" bestFit="1" customWidth="1"/>
    <col min="1277" max="1277" width="5.42578125" style="1" bestFit="1" customWidth="1"/>
    <col min="1278" max="1278" width="8.85546875" style="1" customWidth="1"/>
    <col min="1279" max="1279" width="7.85546875" style="1" bestFit="1" customWidth="1"/>
    <col min="1280" max="1280" width="12.28515625" style="1" customWidth="1"/>
    <col min="1281" max="1281" width="11.42578125" style="1" customWidth="1"/>
    <col min="1282" max="1283" width="11.7109375" style="1" customWidth="1"/>
    <col min="1284" max="1285" width="11.28515625" style="1" customWidth="1"/>
    <col min="1286" max="1286" width="13.7109375" style="1" customWidth="1"/>
    <col min="1287" max="1287" width="12" style="1" customWidth="1"/>
    <col min="1288" max="1288" width="10.28515625" style="1" customWidth="1"/>
    <col min="1289" max="1289" width="9.5703125" style="1" bestFit="1" customWidth="1"/>
    <col min="1290" max="1290" width="11.140625" style="1" customWidth="1"/>
    <col min="1291" max="1291" width="12.42578125" style="1" customWidth="1"/>
    <col min="1292" max="1292" width="9.140625" style="1"/>
    <col min="1293" max="1293" width="10.85546875" style="1" customWidth="1"/>
    <col min="1294" max="1294" width="12.42578125" style="1" customWidth="1"/>
    <col min="1295" max="1295" width="12.140625" style="1" customWidth="1"/>
    <col min="1296" max="1530" width="9.140625" style="1"/>
    <col min="1531" max="1531" width="30.28515625" style="1" customWidth="1"/>
    <col min="1532" max="1532" width="11.42578125" style="1" bestFit="1" customWidth="1"/>
    <col min="1533" max="1533" width="5.42578125" style="1" bestFit="1" customWidth="1"/>
    <col min="1534" max="1534" width="8.85546875" style="1" customWidth="1"/>
    <col min="1535" max="1535" width="7.85546875" style="1" bestFit="1" customWidth="1"/>
    <col min="1536" max="1536" width="12.28515625" style="1" customWidth="1"/>
    <col min="1537" max="1537" width="11.42578125" style="1" customWidth="1"/>
    <col min="1538" max="1539" width="11.7109375" style="1" customWidth="1"/>
    <col min="1540" max="1541" width="11.28515625" style="1" customWidth="1"/>
    <col min="1542" max="1542" width="13.7109375" style="1" customWidth="1"/>
    <col min="1543" max="1543" width="12" style="1" customWidth="1"/>
    <col min="1544" max="1544" width="10.28515625" style="1" customWidth="1"/>
    <col min="1545" max="1545" width="9.5703125" style="1" bestFit="1" customWidth="1"/>
    <col min="1546" max="1546" width="11.140625" style="1" customWidth="1"/>
    <col min="1547" max="1547" width="12.42578125" style="1" customWidth="1"/>
    <col min="1548" max="1548" width="9.140625" style="1"/>
    <col min="1549" max="1549" width="10.85546875" style="1" customWidth="1"/>
    <col min="1550" max="1550" width="12.42578125" style="1" customWidth="1"/>
    <col min="1551" max="1551" width="12.140625" style="1" customWidth="1"/>
    <col min="1552" max="1786" width="9.140625" style="1"/>
    <col min="1787" max="1787" width="30.28515625" style="1" customWidth="1"/>
    <col min="1788" max="1788" width="11.42578125" style="1" bestFit="1" customWidth="1"/>
    <col min="1789" max="1789" width="5.42578125" style="1" bestFit="1" customWidth="1"/>
    <col min="1790" max="1790" width="8.85546875" style="1" customWidth="1"/>
    <col min="1791" max="1791" width="7.85546875" style="1" bestFit="1" customWidth="1"/>
    <col min="1792" max="1792" width="12.28515625" style="1" customWidth="1"/>
    <col min="1793" max="1793" width="11.42578125" style="1" customWidth="1"/>
    <col min="1794" max="1795" width="11.7109375" style="1" customWidth="1"/>
    <col min="1796" max="1797" width="11.28515625" style="1" customWidth="1"/>
    <col min="1798" max="1798" width="13.7109375" style="1" customWidth="1"/>
    <col min="1799" max="1799" width="12" style="1" customWidth="1"/>
    <col min="1800" max="1800" width="10.28515625" style="1" customWidth="1"/>
    <col min="1801" max="1801" width="9.5703125" style="1" bestFit="1" customWidth="1"/>
    <col min="1802" max="1802" width="11.140625" style="1" customWidth="1"/>
    <col min="1803" max="1803" width="12.42578125" style="1" customWidth="1"/>
    <col min="1804" max="1804" width="9.140625" style="1"/>
    <col min="1805" max="1805" width="10.85546875" style="1" customWidth="1"/>
    <col min="1806" max="1806" width="12.42578125" style="1" customWidth="1"/>
    <col min="1807" max="1807" width="12.140625" style="1" customWidth="1"/>
    <col min="1808" max="2042" width="9.140625" style="1"/>
    <col min="2043" max="2043" width="30.28515625" style="1" customWidth="1"/>
    <col min="2044" max="2044" width="11.42578125" style="1" bestFit="1" customWidth="1"/>
    <col min="2045" max="2045" width="5.42578125" style="1" bestFit="1" customWidth="1"/>
    <col min="2046" max="2046" width="8.85546875" style="1" customWidth="1"/>
    <col min="2047" max="2047" width="7.85546875" style="1" bestFit="1" customWidth="1"/>
    <col min="2048" max="2048" width="12.28515625" style="1" customWidth="1"/>
    <col min="2049" max="2049" width="11.42578125" style="1" customWidth="1"/>
    <col min="2050" max="2051" width="11.7109375" style="1" customWidth="1"/>
    <col min="2052" max="2053" width="11.28515625" style="1" customWidth="1"/>
    <col min="2054" max="2054" width="13.7109375" style="1" customWidth="1"/>
    <col min="2055" max="2055" width="12" style="1" customWidth="1"/>
    <col min="2056" max="2056" width="10.28515625" style="1" customWidth="1"/>
    <col min="2057" max="2057" width="9.5703125" style="1" bestFit="1" customWidth="1"/>
    <col min="2058" max="2058" width="11.140625" style="1" customWidth="1"/>
    <col min="2059" max="2059" width="12.42578125" style="1" customWidth="1"/>
    <col min="2060" max="2060" width="9.140625" style="1"/>
    <col min="2061" max="2061" width="10.85546875" style="1" customWidth="1"/>
    <col min="2062" max="2062" width="12.42578125" style="1" customWidth="1"/>
    <col min="2063" max="2063" width="12.140625" style="1" customWidth="1"/>
    <col min="2064" max="2298" width="9.140625" style="1"/>
    <col min="2299" max="2299" width="30.28515625" style="1" customWidth="1"/>
    <col min="2300" max="2300" width="11.42578125" style="1" bestFit="1" customWidth="1"/>
    <col min="2301" max="2301" width="5.42578125" style="1" bestFit="1" customWidth="1"/>
    <col min="2302" max="2302" width="8.85546875" style="1" customWidth="1"/>
    <col min="2303" max="2303" width="7.85546875" style="1" bestFit="1" customWidth="1"/>
    <col min="2304" max="2304" width="12.28515625" style="1" customWidth="1"/>
    <col min="2305" max="2305" width="11.42578125" style="1" customWidth="1"/>
    <col min="2306" max="2307" width="11.7109375" style="1" customWidth="1"/>
    <col min="2308" max="2309" width="11.28515625" style="1" customWidth="1"/>
    <col min="2310" max="2310" width="13.7109375" style="1" customWidth="1"/>
    <col min="2311" max="2311" width="12" style="1" customWidth="1"/>
    <col min="2312" max="2312" width="10.28515625" style="1" customWidth="1"/>
    <col min="2313" max="2313" width="9.5703125" style="1" bestFit="1" customWidth="1"/>
    <col min="2314" max="2314" width="11.140625" style="1" customWidth="1"/>
    <col min="2315" max="2315" width="12.42578125" style="1" customWidth="1"/>
    <col min="2316" max="2316" width="9.140625" style="1"/>
    <col min="2317" max="2317" width="10.85546875" style="1" customWidth="1"/>
    <col min="2318" max="2318" width="12.42578125" style="1" customWidth="1"/>
    <col min="2319" max="2319" width="12.140625" style="1" customWidth="1"/>
    <col min="2320" max="2554" width="9.140625" style="1"/>
    <col min="2555" max="2555" width="30.28515625" style="1" customWidth="1"/>
    <col min="2556" max="2556" width="11.42578125" style="1" bestFit="1" customWidth="1"/>
    <col min="2557" max="2557" width="5.42578125" style="1" bestFit="1" customWidth="1"/>
    <col min="2558" max="2558" width="8.85546875" style="1" customWidth="1"/>
    <col min="2559" max="2559" width="7.85546875" style="1" bestFit="1" customWidth="1"/>
    <col min="2560" max="2560" width="12.28515625" style="1" customWidth="1"/>
    <col min="2561" max="2561" width="11.42578125" style="1" customWidth="1"/>
    <col min="2562" max="2563" width="11.7109375" style="1" customWidth="1"/>
    <col min="2564" max="2565" width="11.28515625" style="1" customWidth="1"/>
    <col min="2566" max="2566" width="13.7109375" style="1" customWidth="1"/>
    <col min="2567" max="2567" width="12" style="1" customWidth="1"/>
    <col min="2568" max="2568" width="10.28515625" style="1" customWidth="1"/>
    <col min="2569" max="2569" width="9.5703125" style="1" bestFit="1" customWidth="1"/>
    <col min="2570" max="2570" width="11.140625" style="1" customWidth="1"/>
    <col min="2571" max="2571" width="12.42578125" style="1" customWidth="1"/>
    <col min="2572" max="2572" width="9.140625" style="1"/>
    <col min="2573" max="2573" width="10.85546875" style="1" customWidth="1"/>
    <col min="2574" max="2574" width="12.42578125" style="1" customWidth="1"/>
    <col min="2575" max="2575" width="12.140625" style="1" customWidth="1"/>
    <col min="2576" max="2810" width="9.140625" style="1"/>
    <col min="2811" max="2811" width="30.28515625" style="1" customWidth="1"/>
    <col min="2812" max="2812" width="11.42578125" style="1" bestFit="1" customWidth="1"/>
    <col min="2813" max="2813" width="5.42578125" style="1" bestFit="1" customWidth="1"/>
    <col min="2814" max="2814" width="8.85546875" style="1" customWidth="1"/>
    <col min="2815" max="2815" width="7.85546875" style="1" bestFit="1" customWidth="1"/>
    <col min="2816" max="2816" width="12.28515625" style="1" customWidth="1"/>
    <col min="2817" max="2817" width="11.42578125" style="1" customWidth="1"/>
    <col min="2818" max="2819" width="11.7109375" style="1" customWidth="1"/>
    <col min="2820" max="2821" width="11.28515625" style="1" customWidth="1"/>
    <col min="2822" max="2822" width="13.7109375" style="1" customWidth="1"/>
    <col min="2823" max="2823" width="12" style="1" customWidth="1"/>
    <col min="2824" max="2824" width="10.28515625" style="1" customWidth="1"/>
    <col min="2825" max="2825" width="9.5703125" style="1" bestFit="1" customWidth="1"/>
    <col min="2826" max="2826" width="11.140625" style="1" customWidth="1"/>
    <col min="2827" max="2827" width="12.42578125" style="1" customWidth="1"/>
    <col min="2828" max="2828" width="9.140625" style="1"/>
    <col min="2829" max="2829" width="10.85546875" style="1" customWidth="1"/>
    <col min="2830" max="2830" width="12.42578125" style="1" customWidth="1"/>
    <col min="2831" max="2831" width="12.140625" style="1" customWidth="1"/>
    <col min="2832" max="3066" width="9.140625" style="1"/>
    <col min="3067" max="3067" width="30.28515625" style="1" customWidth="1"/>
    <col min="3068" max="3068" width="11.42578125" style="1" bestFit="1" customWidth="1"/>
    <col min="3069" max="3069" width="5.42578125" style="1" bestFit="1" customWidth="1"/>
    <col min="3070" max="3070" width="8.85546875" style="1" customWidth="1"/>
    <col min="3071" max="3071" width="7.85546875" style="1" bestFit="1" customWidth="1"/>
    <col min="3072" max="3072" width="12.28515625" style="1" customWidth="1"/>
    <col min="3073" max="3073" width="11.42578125" style="1" customWidth="1"/>
    <col min="3074" max="3075" width="11.7109375" style="1" customWidth="1"/>
    <col min="3076" max="3077" width="11.28515625" style="1" customWidth="1"/>
    <col min="3078" max="3078" width="13.7109375" style="1" customWidth="1"/>
    <col min="3079" max="3079" width="12" style="1" customWidth="1"/>
    <col min="3080" max="3080" width="10.28515625" style="1" customWidth="1"/>
    <col min="3081" max="3081" width="9.5703125" style="1" bestFit="1" customWidth="1"/>
    <col min="3082" max="3082" width="11.140625" style="1" customWidth="1"/>
    <col min="3083" max="3083" width="12.42578125" style="1" customWidth="1"/>
    <col min="3084" max="3084" width="9.140625" style="1"/>
    <col min="3085" max="3085" width="10.85546875" style="1" customWidth="1"/>
    <col min="3086" max="3086" width="12.42578125" style="1" customWidth="1"/>
    <col min="3087" max="3087" width="12.140625" style="1" customWidth="1"/>
    <col min="3088" max="3322" width="9.140625" style="1"/>
    <col min="3323" max="3323" width="30.28515625" style="1" customWidth="1"/>
    <col min="3324" max="3324" width="11.42578125" style="1" bestFit="1" customWidth="1"/>
    <col min="3325" max="3325" width="5.42578125" style="1" bestFit="1" customWidth="1"/>
    <col min="3326" max="3326" width="8.85546875" style="1" customWidth="1"/>
    <col min="3327" max="3327" width="7.85546875" style="1" bestFit="1" customWidth="1"/>
    <col min="3328" max="3328" width="12.28515625" style="1" customWidth="1"/>
    <col min="3329" max="3329" width="11.42578125" style="1" customWidth="1"/>
    <col min="3330" max="3331" width="11.7109375" style="1" customWidth="1"/>
    <col min="3332" max="3333" width="11.28515625" style="1" customWidth="1"/>
    <col min="3334" max="3334" width="13.7109375" style="1" customWidth="1"/>
    <col min="3335" max="3335" width="12" style="1" customWidth="1"/>
    <col min="3336" max="3336" width="10.28515625" style="1" customWidth="1"/>
    <col min="3337" max="3337" width="9.5703125" style="1" bestFit="1" customWidth="1"/>
    <col min="3338" max="3338" width="11.140625" style="1" customWidth="1"/>
    <col min="3339" max="3339" width="12.42578125" style="1" customWidth="1"/>
    <col min="3340" max="3340" width="9.140625" style="1"/>
    <col min="3341" max="3341" width="10.85546875" style="1" customWidth="1"/>
    <col min="3342" max="3342" width="12.42578125" style="1" customWidth="1"/>
    <col min="3343" max="3343" width="12.140625" style="1" customWidth="1"/>
    <col min="3344" max="3578" width="9.140625" style="1"/>
    <col min="3579" max="3579" width="30.28515625" style="1" customWidth="1"/>
    <col min="3580" max="3580" width="11.42578125" style="1" bestFit="1" customWidth="1"/>
    <col min="3581" max="3581" width="5.42578125" style="1" bestFit="1" customWidth="1"/>
    <col min="3582" max="3582" width="8.85546875" style="1" customWidth="1"/>
    <col min="3583" max="3583" width="7.85546875" style="1" bestFit="1" customWidth="1"/>
    <col min="3584" max="3584" width="12.28515625" style="1" customWidth="1"/>
    <col min="3585" max="3585" width="11.42578125" style="1" customWidth="1"/>
    <col min="3586" max="3587" width="11.7109375" style="1" customWidth="1"/>
    <col min="3588" max="3589" width="11.28515625" style="1" customWidth="1"/>
    <col min="3590" max="3590" width="13.7109375" style="1" customWidth="1"/>
    <col min="3591" max="3591" width="12" style="1" customWidth="1"/>
    <col min="3592" max="3592" width="10.28515625" style="1" customWidth="1"/>
    <col min="3593" max="3593" width="9.5703125" style="1" bestFit="1" customWidth="1"/>
    <col min="3594" max="3594" width="11.140625" style="1" customWidth="1"/>
    <col min="3595" max="3595" width="12.42578125" style="1" customWidth="1"/>
    <col min="3596" max="3596" width="9.140625" style="1"/>
    <col min="3597" max="3597" width="10.85546875" style="1" customWidth="1"/>
    <col min="3598" max="3598" width="12.42578125" style="1" customWidth="1"/>
    <col min="3599" max="3599" width="12.140625" style="1" customWidth="1"/>
    <col min="3600" max="3834" width="9.140625" style="1"/>
    <col min="3835" max="3835" width="30.28515625" style="1" customWidth="1"/>
    <col min="3836" max="3836" width="11.42578125" style="1" bestFit="1" customWidth="1"/>
    <col min="3837" max="3837" width="5.42578125" style="1" bestFit="1" customWidth="1"/>
    <col min="3838" max="3838" width="8.85546875" style="1" customWidth="1"/>
    <col min="3839" max="3839" width="7.85546875" style="1" bestFit="1" customWidth="1"/>
    <col min="3840" max="3840" width="12.28515625" style="1" customWidth="1"/>
    <col min="3841" max="3841" width="11.42578125" style="1" customWidth="1"/>
    <col min="3842" max="3843" width="11.7109375" style="1" customWidth="1"/>
    <col min="3844" max="3845" width="11.28515625" style="1" customWidth="1"/>
    <col min="3846" max="3846" width="13.7109375" style="1" customWidth="1"/>
    <col min="3847" max="3847" width="12" style="1" customWidth="1"/>
    <col min="3848" max="3848" width="10.28515625" style="1" customWidth="1"/>
    <col min="3849" max="3849" width="9.5703125" style="1" bestFit="1" customWidth="1"/>
    <col min="3850" max="3850" width="11.140625" style="1" customWidth="1"/>
    <col min="3851" max="3851" width="12.42578125" style="1" customWidth="1"/>
    <col min="3852" max="3852" width="9.140625" style="1"/>
    <col min="3853" max="3853" width="10.85546875" style="1" customWidth="1"/>
    <col min="3854" max="3854" width="12.42578125" style="1" customWidth="1"/>
    <col min="3855" max="3855" width="12.140625" style="1" customWidth="1"/>
    <col min="3856" max="4090" width="9.140625" style="1"/>
    <col min="4091" max="4091" width="30.28515625" style="1" customWidth="1"/>
    <col min="4092" max="4092" width="11.42578125" style="1" bestFit="1" customWidth="1"/>
    <col min="4093" max="4093" width="5.42578125" style="1" bestFit="1" customWidth="1"/>
    <col min="4094" max="4094" width="8.85546875" style="1" customWidth="1"/>
    <col min="4095" max="4095" width="7.85546875" style="1" bestFit="1" customWidth="1"/>
    <col min="4096" max="4096" width="12.28515625" style="1" customWidth="1"/>
    <col min="4097" max="4097" width="11.42578125" style="1" customWidth="1"/>
    <col min="4098" max="4099" width="11.7109375" style="1" customWidth="1"/>
    <col min="4100" max="4101" width="11.28515625" style="1" customWidth="1"/>
    <col min="4102" max="4102" width="13.7109375" style="1" customWidth="1"/>
    <col min="4103" max="4103" width="12" style="1" customWidth="1"/>
    <col min="4104" max="4104" width="10.28515625" style="1" customWidth="1"/>
    <col min="4105" max="4105" width="9.5703125" style="1" bestFit="1" customWidth="1"/>
    <col min="4106" max="4106" width="11.140625" style="1" customWidth="1"/>
    <col min="4107" max="4107" width="12.42578125" style="1" customWidth="1"/>
    <col min="4108" max="4108" width="9.140625" style="1"/>
    <col min="4109" max="4109" width="10.85546875" style="1" customWidth="1"/>
    <col min="4110" max="4110" width="12.42578125" style="1" customWidth="1"/>
    <col min="4111" max="4111" width="12.140625" style="1" customWidth="1"/>
    <col min="4112" max="4346" width="9.140625" style="1"/>
    <col min="4347" max="4347" width="30.28515625" style="1" customWidth="1"/>
    <col min="4348" max="4348" width="11.42578125" style="1" bestFit="1" customWidth="1"/>
    <col min="4349" max="4349" width="5.42578125" style="1" bestFit="1" customWidth="1"/>
    <col min="4350" max="4350" width="8.85546875" style="1" customWidth="1"/>
    <col min="4351" max="4351" width="7.85546875" style="1" bestFit="1" customWidth="1"/>
    <col min="4352" max="4352" width="12.28515625" style="1" customWidth="1"/>
    <col min="4353" max="4353" width="11.42578125" style="1" customWidth="1"/>
    <col min="4354" max="4355" width="11.7109375" style="1" customWidth="1"/>
    <col min="4356" max="4357" width="11.28515625" style="1" customWidth="1"/>
    <col min="4358" max="4358" width="13.7109375" style="1" customWidth="1"/>
    <col min="4359" max="4359" width="12" style="1" customWidth="1"/>
    <col min="4360" max="4360" width="10.28515625" style="1" customWidth="1"/>
    <col min="4361" max="4361" width="9.5703125" style="1" bestFit="1" customWidth="1"/>
    <col min="4362" max="4362" width="11.140625" style="1" customWidth="1"/>
    <col min="4363" max="4363" width="12.42578125" style="1" customWidth="1"/>
    <col min="4364" max="4364" width="9.140625" style="1"/>
    <col min="4365" max="4365" width="10.85546875" style="1" customWidth="1"/>
    <col min="4366" max="4366" width="12.42578125" style="1" customWidth="1"/>
    <col min="4367" max="4367" width="12.140625" style="1" customWidth="1"/>
    <col min="4368" max="4602" width="9.140625" style="1"/>
    <col min="4603" max="4603" width="30.28515625" style="1" customWidth="1"/>
    <col min="4604" max="4604" width="11.42578125" style="1" bestFit="1" customWidth="1"/>
    <col min="4605" max="4605" width="5.42578125" style="1" bestFit="1" customWidth="1"/>
    <col min="4606" max="4606" width="8.85546875" style="1" customWidth="1"/>
    <col min="4607" max="4607" width="7.85546875" style="1" bestFit="1" customWidth="1"/>
    <col min="4608" max="4608" width="12.28515625" style="1" customWidth="1"/>
    <col min="4609" max="4609" width="11.42578125" style="1" customWidth="1"/>
    <col min="4610" max="4611" width="11.7109375" style="1" customWidth="1"/>
    <col min="4612" max="4613" width="11.28515625" style="1" customWidth="1"/>
    <col min="4614" max="4614" width="13.7109375" style="1" customWidth="1"/>
    <col min="4615" max="4615" width="12" style="1" customWidth="1"/>
    <col min="4616" max="4616" width="10.28515625" style="1" customWidth="1"/>
    <col min="4617" max="4617" width="9.5703125" style="1" bestFit="1" customWidth="1"/>
    <col min="4618" max="4618" width="11.140625" style="1" customWidth="1"/>
    <col min="4619" max="4619" width="12.42578125" style="1" customWidth="1"/>
    <col min="4620" max="4620" width="9.140625" style="1"/>
    <col min="4621" max="4621" width="10.85546875" style="1" customWidth="1"/>
    <col min="4622" max="4622" width="12.42578125" style="1" customWidth="1"/>
    <col min="4623" max="4623" width="12.140625" style="1" customWidth="1"/>
    <col min="4624" max="4858" width="9.140625" style="1"/>
    <col min="4859" max="4859" width="30.28515625" style="1" customWidth="1"/>
    <col min="4860" max="4860" width="11.42578125" style="1" bestFit="1" customWidth="1"/>
    <col min="4861" max="4861" width="5.42578125" style="1" bestFit="1" customWidth="1"/>
    <col min="4862" max="4862" width="8.85546875" style="1" customWidth="1"/>
    <col min="4863" max="4863" width="7.85546875" style="1" bestFit="1" customWidth="1"/>
    <col min="4864" max="4864" width="12.28515625" style="1" customWidth="1"/>
    <col min="4865" max="4865" width="11.42578125" style="1" customWidth="1"/>
    <col min="4866" max="4867" width="11.7109375" style="1" customWidth="1"/>
    <col min="4868" max="4869" width="11.28515625" style="1" customWidth="1"/>
    <col min="4870" max="4870" width="13.7109375" style="1" customWidth="1"/>
    <col min="4871" max="4871" width="12" style="1" customWidth="1"/>
    <col min="4872" max="4872" width="10.28515625" style="1" customWidth="1"/>
    <col min="4873" max="4873" width="9.5703125" style="1" bestFit="1" customWidth="1"/>
    <col min="4874" max="4874" width="11.140625" style="1" customWidth="1"/>
    <col min="4875" max="4875" width="12.42578125" style="1" customWidth="1"/>
    <col min="4876" max="4876" width="9.140625" style="1"/>
    <col min="4877" max="4877" width="10.85546875" style="1" customWidth="1"/>
    <col min="4878" max="4878" width="12.42578125" style="1" customWidth="1"/>
    <col min="4879" max="4879" width="12.140625" style="1" customWidth="1"/>
    <col min="4880" max="5114" width="9.140625" style="1"/>
    <col min="5115" max="5115" width="30.28515625" style="1" customWidth="1"/>
    <col min="5116" max="5116" width="11.42578125" style="1" bestFit="1" customWidth="1"/>
    <col min="5117" max="5117" width="5.42578125" style="1" bestFit="1" customWidth="1"/>
    <col min="5118" max="5118" width="8.85546875" style="1" customWidth="1"/>
    <col min="5119" max="5119" width="7.85546875" style="1" bestFit="1" customWidth="1"/>
    <col min="5120" max="5120" width="12.28515625" style="1" customWidth="1"/>
    <col min="5121" max="5121" width="11.42578125" style="1" customWidth="1"/>
    <col min="5122" max="5123" width="11.7109375" style="1" customWidth="1"/>
    <col min="5124" max="5125" width="11.28515625" style="1" customWidth="1"/>
    <col min="5126" max="5126" width="13.7109375" style="1" customWidth="1"/>
    <col min="5127" max="5127" width="12" style="1" customWidth="1"/>
    <col min="5128" max="5128" width="10.28515625" style="1" customWidth="1"/>
    <col min="5129" max="5129" width="9.5703125" style="1" bestFit="1" customWidth="1"/>
    <col min="5130" max="5130" width="11.140625" style="1" customWidth="1"/>
    <col min="5131" max="5131" width="12.42578125" style="1" customWidth="1"/>
    <col min="5132" max="5132" width="9.140625" style="1"/>
    <col min="5133" max="5133" width="10.85546875" style="1" customWidth="1"/>
    <col min="5134" max="5134" width="12.42578125" style="1" customWidth="1"/>
    <col min="5135" max="5135" width="12.140625" style="1" customWidth="1"/>
    <col min="5136" max="5370" width="9.140625" style="1"/>
    <col min="5371" max="5371" width="30.28515625" style="1" customWidth="1"/>
    <col min="5372" max="5372" width="11.42578125" style="1" bestFit="1" customWidth="1"/>
    <col min="5373" max="5373" width="5.42578125" style="1" bestFit="1" customWidth="1"/>
    <col min="5374" max="5374" width="8.85546875" style="1" customWidth="1"/>
    <col min="5375" max="5375" width="7.85546875" style="1" bestFit="1" customWidth="1"/>
    <col min="5376" max="5376" width="12.28515625" style="1" customWidth="1"/>
    <col min="5377" max="5377" width="11.42578125" style="1" customWidth="1"/>
    <col min="5378" max="5379" width="11.7109375" style="1" customWidth="1"/>
    <col min="5380" max="5381" width="11.28515625" style="1" customWidth="1"/>
    <col min="5382" max="5382" width="13.7109375" style="1" customWidth="1"/>
    <col min="5383" max="5383" width="12" style="1" customWidth="1"/>
    <col min="5384" max="5384" width="10.28515625" style="1" customWidth="1"/>
    <col min="5385" max="5385" width="9.5703125" style="1" bestFit="1" customWidth="1"/>
    <col min="5386" max="5386" width="11.140625" style="1" customWidth="1"/>
    <col min="5387" max="5387" width="12.42578125" style="1" customWidth="1"/>
    <col min="5388" max="5388" width="9.140625" style="1"/>
    <col min="5389" max="5389" width="10.85546875" style="1" customWidth="1"/>
    <col min="5390" max="5390" width="12.42578125" style="1" customWidth="1"/>
    <col min="5391" max="5391" width="12.140625" style="1" customWidth="1"/>
    <col min="5392" max="5626" width="9.140625" style="1"/>
    <col min="5627" max="5627" width="30.28515625" style="1" customWidth="1"/>
    <col min="5628" max="5628" width="11.42578125" style="1" bestFit="1" customWidth="1"/>
    <col min="5629" max="5629" width="5.42578125" style="1" bestFit="1" customWidth="1"/>
    <col min="5630" max="5630" width="8.85546875" style="1" customWidth="1"/>
    <col min="5631" max="5631" width="7.85546875" style="1" bestFit="1" customWidth="1"/>
    <col min="5632" max="5632" width="12.28515625" style="1" customWidth="1"/>
    <col min="5633" max="5633" width="11.42578125" style="1" customWidth="1"/>
    <col min="5634" max="5635" width="11.7109375" style="1" customWidth="1"/>
    <col min="5636" max="5637" width="11.28515625" style="1" customWidth="1"/>
    <col min="5638" max="5638" width="13.7109375" style="1" customWidth="1"/>
    <col min="5639" max="5639" width="12" style="1" customWidth="1"/>
    <col min="5640" max="5640" width="10.28515625" style="1" customWidth="1"/>
    <col min="5641" max="5641" width="9.5703125" style="1" bestFit="1" customWidth="1"/>
    <col min="5642" max="5642" width="11.140625" style="1" customWidth="1"/>
    <col min="5643" max="5643" width="12.42578125" style="1" customWidth="1"/>
    <col min="5644" max="5644" width="9.140625" style="1"/>
    <col min="5645" max="5645" width="10.85546875" style="1" customWidth="1"/>
    <col min="5646" max="5646" width="12.42578125" style="1" customWidth="1"/>
    <col min="5647" max="5647" width="12.140625" style="1" customWidth="1"/>
    <col min="5648" max="5882" width="9.140625" style="1"/>
    <col min="5883" max="5883" width="30.28515625" style="1" customWidth="1"/>
    <col min="5884" max="5884" width="11.42578125" style="1" bestFit="1" customWidth="1"/>
    <col min="5885" max="5885" width="5.42578125" style="1" bestFit="1" customWidth="1"/>
    <col min="5886" max="5886" width="8.85546875" style="1" customWidth="1"/>
    <col min="5887" max="5887" width="7.85546875" style="1" bestFit="1" customWidth="1"/>
    <col min="5888" max="5888" width="12.28515625" style="1" customWidth="1"/>
    <col min="5889" max="5889" width="11.42578125" style="1" customWidth="1"/>
    <col min="5890" max="5891" width="11.7109375" style="1" customWidth="1"/>
    <col min="5892" max="5893" width="11.28515625" style="1" customWidth="1"/>
    <col min="5894" max="5894" width="13.7109375" style="1" customWidth="1"/>
    <col min="5895" max="5895" width="12" style="1" customWidth="1"/>
    <col min="5896" max="5896" width="10.28515625" style="1" customWidth="1"/>
    <col min="5897" max="5897" width="9.5703125" style="1" bestFit="1" customWidth="1"/>
    <col min="5898" max="5898" width="11.140625" style="1" customWidth="1"/>
    <col min="5899" max="5899" width="12.42578125" style="1" customWidth="1"/>
    <col min="5900" max="5900" width="9.140625" style="1"/>
    <col min="5901" max="5901" width="10.85546875" style="1" customWidth="1"/>
    <col min="5902" max="5902" width="12.42578125" style="1" customWidth="1"/>
    <col min="5903" max="5903" width="12.140625" style="1" customWidth="1"/>
    <col min="5904" max="6138" width="9.140625" style="1"/>
    <col min="6139" max="6139" width="30.28515625" style="1" customWidth="1"/>
    <col min="6140" max="6140" width="11.42578125" style="1" bestFit="1" customWidth="1"/>
    <col min="6141" max="6141" width="5.42578125" style="1" bestFit="1" customWidth="1"/>
    <col min="6142" max="6142" width="8.85546875" style="1" customWidth="1"/>
    <col min="6143" max="6143" width="7.85546875" style="1" bestFit="1" customWidth="1"/>
    <col min="6144" max="6144" width="12.28515625" style="1" customWidth="1"/>
    <col min="6145" max="6145" width="11.42578125" style="1" customWidth="1"/>
    <col min="6146" max="6147" width="11.7109375" style="1" customWidth="1"/>
    <col min="6148" max="6149" width="11.28515625" style="1" customWidth="1"/>
    <col min="6150" max="6150" width="13.7109375" style="1" customWidth="1"/>
    <col min="6151" max="6151" width="12" style="1" customWidth="1"/>
    <col min="6152" max="6152" width="10.28515625" style="1" customWidth="1"/>
    <col min="6153" max="6153" width="9.5703125" style="1" bestFit="1" customWidth="1"/>
    <col min="6154" max="6154" width="11.140625" style="1" customWidth="1"/>
    <col min="6155" max="6155" width="12.42578125" style="1" customWidth="1"/>
    <col min="6156" max="6156" width="9.140625" style="1"/>
    <col min="6157" max="6157" width="10.85546875" style="1" customWidth="1"/>
    <col min="6158" max="6158" width="12.42578125" style="1" customWidth="1"/>
    <col min="6159" max="6159" width="12.140625" style="1" customWidth="1"/>
    <col min="6160" max="6394" width="9.140625" style="1"/>
    <col min="6395" max="6395" width="30.28515625" style="1" customWidth="1"/>
    <col min="6396" max="6396" width="11.42578125" style="1" bestFit="1" customWidth="1"/>
    <col min="6397" max="6397" width="5.42578125" style="1" bestFit="1" customWidth="1"/>
    <col min="6398" max="6398" width="8.85546875" style="1" customWidth="1"/>
    <col min="6399" max="6399" width="7.85546875" style="1" bestFit="1" customWidth="1"/>
    <col min="6400" max="6400" width="12.28515625" style="1" customWidth="1"/>
    <col min="6401" max="6401" width="11.42578125" style="1" customWidth="1"/>
    <col min="6402" max="6403" width="11.7109375" style="1" customWidth="1"/>
    <col min="6404" max="6405" width="11.28515625" style="1" customWidth="1"/>
    <col min="6406" max="6406" width="13.7109375" style="1" customWidth="1"/>
    <col min="6407" max="6407" width="12" style="1" customWidth="1"/>
    <col min="6408" max="6408" width="10.28515625" style="1" customWidth="1"/>
    <col min="6409" max="6409" width="9.5703125" style="1" bestFit="1" customWidth="1"/>
    <col min="6410" max="6410" width="11.140625" style="1" customWidth="1"/>
    <col min="6411" max="6411" width="12.42578125" style="1" customWidth="1"/>
    <col min="6412" max="6412" width="9.140625" style="1"/>
    <col min="6413" max="6413" width="10.85546875" style="1" customWidth="1"/>
    <col min="6414" max="6414" width="12.42578125" style="1" customWidth="1"/>
    <col min="6415" max="6415" width="12.140625" style="1" customWidth="1"/>
    <col min="6416" max="6650" width="9.140625" style="1"/>
    <col min="6651" max="6651" width="30.28515625" style="1" customWidth="1"/>
    <col min="6652" max="6652" width="11.42578125" style="1" bestFit="1" customWidth="1"/>
    <col min="6653" max="6653" width="5.42578125" style="1" bestFit="1" customWidth="1"/>
    <col min="6654" max="6654" width="8.85546875" style="1" customWidth="1"/>
    <col min="6655" max="6655" width="7.85546875" style="1" bestFit="1" customWidth="1"/>
    <col min="6656" max="6656" width="12.28515625" style="1" customWidth="1"/>
    <col min="6657" max="6657" width="11.42578125" style="1" customWidth="1"/>
    <col min="6658" max="6659" width="11.7109375" style="1" customWidth="1"/>
    <col min="6660" max="6661" width="11.28515625" style="1" customWidth="1"/>
    <col min="6662" max="6662" width="13.7109375" style="1" customWidth="1"/>
    <col min="6663" max="6663" width="12" style="1" customWidth="1"/>
    <col min="6664" max="6664" width="10.28515625" style="1" customWidth="1"/>
    <col min="6665" max="6665" width="9.5703125" style="1" bestFit="1" customWidth="1"/>
    <col min="6666" max="6666" width="11.140625" style="1" customWidth="1"/>
    <col min="6667" max="6667" width="12.42578125" style="1" customWidth="1"/>
    <col min="6668" max="6668" width="9.140625" style="1"/>
    <col min="6669" max="6669" width="10.85546875" style="1" customWidth="1"/>
    <col min="6670" max="6670" width="12.42578125" style="1" customWidth="1"/>
    <col min="6671" max="6671" width="12.140625" style="1" customWidth="1"/>
    <col min="6672" max="6906" width="9.140625" style="1"/>
    <col min="6907" max="6907" width="30.28515625" style="1" customWidth="1"/>
    <col min="6908" max="6908" width="11.42578125" style="1" bestFit="1" customWidth="1"/>
    <col min="6909" max="6909" width="5.42578125" style="1" bestFit="1" customWidth="1"/>
    <col min="6910" max="6910" width="8.85546875" style="1" customWidth="1"/>
    <col min="6911" max="6911" width="7.85546875" style="1" bestFit="1" customWidth="1"/>
    <col min="6912" max="6912" width="12.28515625" style="1" customWidth="1"/>
    <col min="6913" max="6913" width="11.42578125" style="1" customWidth="1"/>
    <col min="6914" max="6915" width="11.7109375" style="1" customWidth="1"/>
    <col min="6916" max="6917" width="11.28515625" style="1" customWidth="1"/>
    <col min="6918" max="6918" width="13.7109375" style="1" customWidth="1"/>
    <col min="6919" max="6919" width="12" style="1" customWidth="1"/>
    <col min="6920" max="6920" width="10.28515625" style="1" customWidth="1"/>
    <col min="6921" max="6921" width="9.5703125" style="1" bestFit="1" customWidth="1"/>
    <col min="6922" max="6922" width="11.140625" style="1" customWidth="1"/>
    <col min="6923" max="6923" width="12.42578125" style="1" customWidth="1"/>
    <col min="6924" max="6924" width="9.140625" style="1"/>
    <col min="6925" max="6925" width="10.85546875" style="1" customWidth="1"/>
    <col min="6926" max="6926" width="12.42578125" style="1" customWidth="1"/>
    <col min="6927" max="6927" width="12.140625" style="1" customWidth="1"/>
    <col min="6928" max="7162" width="9.140625" style="1"/>
    <col min="7163" max="7163" width="30.28515625" style="1" customWidth="1"/>
    <col min="7164" max="7164" width="11.42578125" style="1" bestFit="1" customWidth="1"/>
    <col min="7165" max="7165" width="5.42578125" style="1" bestFit="1" customWidth="1"/>
    <col min="7166" max="7166" width="8.85546875" style="1" customWidth="1"/>
    <col min="7167" max="7167" width="7.85546875" style="1" bestFit="1" customWidth="1"/>
    <col min="7168" max="7168" width="12.28515625" style="1" customWidth="1"/>
    <col min="7169" max="7169" width="11.42578125" style="1" customWidth="1"/>
    <col min="7170" max="7171" width="11.7109375" style="1" customWidth="1"/>
    <col min="7172" max="7173" width="11.28515625" style="1" customWidth="1"/>
    <col min="7174" max="7174" width="13.7109375" style="1" customWidth="1"/>
    <col min="7175" max="7175" width="12" style="1" customWidth="1"/>
    <col min="7176" max="7176" width="10.28515625" style="1" customWidth="1"/>
    <col min="7177" max="7177" width="9.5703125" style="1" bestFit="1" customWidth="1"/>
    <col min="7178" max="7178" width="11.140625" style="1" customWidth="1"/>
    <col min="7179" max="7179" width="12.42578125" style="1" customWidth="1"/>
    <col min="7180" max="7180" width="9.140625" style="1"/>
    <col min="7181" max="7181" width="10.85546875" style="1" customWidth="1"/>
    <col min="7182" max="7182" width="12.42578125" style="1" customWidth="1"/>
    <col min="7183" max="7183" width="12.140625" style="1" customWidth="1"/>
    <col min="7184" max="7418" width="9.140625" style="1"/>
    <col min="7419" max="7419" width="30.28515625" style="1" customWidth="1"/>
    <col min="7420" max="7420" width="11.42578125" style="1" bestFit="1" customWidth="1"/>
    <col min="7421" max="7421" width="5.42578125" style="1" bestFit="1" customWidth="1"/>
    <col min="7422" max="7422" width="8.85546875" style="1" customWidth="1"/>
    <col min="7423" max="7423" width="7.85546875" style="1" bestFit="1" customWidth="1"/>
    <col min="7424" max="7424" width="12.28515625" style="1" customWidth="1"/>
    <col min="7425" max="7425" width="11.42578125" style="1" customWidth="1"/>
    <col min="7426" max="7427" width="11.7109375" style="1" customWidth="1"/>
    <col min="7428" max="7429" width="11.28515625" style="1" customWidth="1"/>
    <col min="7430" max="7430" width="13.7109375" style="1" customWidth="1"/>
    <col min="7431" max="7431" width="12" style="1" customWidth="1"/>
    <col min="7432" max="7432" width="10.28515625" style="1" customWidth="1"/>
    <col min="7433" max="7433" width="9.5703125" style="1" bestFit="1" customWidth="1"/>
    <col min="7434" max="7434" width="11.140625" style="1" customWidth="1"/>
    <col min="7435" max="7435" width="12.42578125" style="1" customWidth="1"/>
    <col min="7436" max="7436" width="9.140625" style="1"/>
    <col min="7437" max="7437" width="10.85546875" style="1" customWidth="1"/>
    <col min="7438" max="7438" width="12.42578125" style="1" customWidth="1"/>
    <col min="7439" max="7439" width="12.140625" style="1" customWidth="1"/>
    <col min="7440" max="7674" width="9.140625" style="1"/>
    <col min="7675" max="7675" width="30.28515625" style="1" customWidth="1"/>
    <col min="7676" max="7676" width="11.42578125" style="1" bestFit="1" customWidth="1"/>
    <col min="7677" max="7677" width="5.42578125" style="1" bestFit="1" customWidth="1"/>
    <col min="7678" max="7678" width="8.85546875" style="1" customWidth="1"/>
    <col min="7679" max="7679" width="7.85546875" style="1" bestFit="1" customWidth="1"/>
    <col min="7680" max="7680" width="12.28515625" style="1" customWidth="1"/>
    <col min="7681" max="7681" width="11.42578125" style="1" customWidth="1"/>
    <col min="7682" max="7683" width="11.7109375" style="1" customWidth="1"/>
    <col min="7684" max="7685" width="11.28515625" style="1" customWidth="1"/>
    <col min="7686" max="7686" width="13.7109375" style="1" customWidth="1"/>
    <col min="7687" max="7687" width="12" style="1" customWidth="1"/>
    <col min="7688" max="7688" width="10.28515625" style="1" customWidth="1"/>
    <col min="7689" max="7689" width="9.5703125" style="1" bestFit="1" customWidth="1"/>
    <col min="7690" max="7690" width="11.140625" style="1" customWidth="1"/>
    <col min="7691" max="7691" width="12.42578125" style="1" customWidth="1"/>
    <col min="7692" max="7692" width="9.140625" style="1"/>
    <col min="7693" max="7693" width="10.85546875" style="1" customWidth="1"/>
    <col min="7694" max="7694" width="12.42578125" style="1" customWidth="1"/>
    <col min="7695" max="7695" width="12.140625" style="1" customWidth="1"/>
    <col min="7696" max="7930" width="9.140625" style="1"/>
    <col min="7931" max="7931" width="30.28515625" style="1" customWidth="1"/>
    <col min="7932" max="7932" width="11.42578125" style="1" bestFit="1" customWidth="1"/>
    <col min="7933" max="7933" width="5.42578125" style="1" bestFit="1" customWidth="1"/>
    <col min="7934" max="7934" width="8.85546875" style="1" customWidth="1"/>
    <col min="7935" max="7935" width="7.85546875" style="1" bestFit="1" customWidth="1"/>
    <col min="7936" max="7936" width="12.28515625" style="1" customWidth="1"/>
    <col min="7937" max="7937" width="11.42578125" style="1" customWidth="1"/>
    <col min="7938" max="7939" width="11.7109375" style="1" customWidth="1"/>
    <col min="7940" max="7941" width="11.28515625" style="1" customWidth="1"/>
    <col min="7942" max="7942" width="13.7109375" style="1" customWidth="1"/>
    <col min="7943" max="7943" width="12" style="1" customWidth="1"/>
    <col min="7944" max="7944" width="10.28515625" style="1" customWidth="1"/>
    <col min="7945" max="7945" width="9.5703125" style="1" bestFit="1" customWidth="1"/>
    <col min="7946" max="7946" width="11.140625" style="1" customWidth="1"/>
    <col min="7947" max="7947" width="12.42578125" style="1" customWidth="1"/>
    <col min="7948" max="7948" width="9.140625" style="1"/>
    <col min="7949" max="7949" width="10.85546875" style="1" customWidth="1"/>
    <col min="7950" max="7950" width="12.42578125" style="1" customWidth="1"/>
    <col min="7951" max="7951" width="12.140625" style="1" customWidth="1"/>
    <col min="7952" max="8186" width="9.140625" style="1"/>
    <col min="8187" max="8187" width="30.28515625" style="1" customWidth="1"/>
    <col min="8188" max="8188" width="11.42578125" style="1" bestFit="1" customWidth="1"/>
    <col min="8189" max="8189" width="5.42578125" style="1" bestFit="1" customWidth="1"/>
    <col min="8190" max="8190" width="8.85546875" style="1" customWidth="1"/>
    <col min="8191" max="8191" width="7.85546875" style="1" bestFit="1" customWidth="1"/>
    <col min="8192" max="8192" width="12.28515625" style="1" customWidth="1"/>
    <col min="8193" max="8193" width="11.42578125" style="1" customWidth="1"/>
    <col min="8194" max="8195" width="11.7109375" style="1" customWidth="1"/>
    <col min="8196" max="8197" width="11.28515625" style="1" customWidth="1"/>
    <col min="8198" max="8198" width="13.7109375" style="1" customWidth="1"/>
    <col min="8199" max="8199" width="12" style="1" customWidth="1"/>
    <col min="8200" max="8200" width="10.28515625" style="1" customWidth="1"/>
    <col min="8201" max="8201" width="9.5703125" style="1" bestFit="1" customWidth="1"/>
    <col min="8202" max="8202" width="11.140625" style="1" customWidth="1"/>
    <col min="8203" max="8203" width="12.42578125" style="1" customWidth="1"/>
    <col min="8204" max="8204" width="9.140625" style="1"/>
    <col min="8205" max="8205" width="10.85546875" style="1" customWidth="1"/>
    <col min="8206" max="8206" width="12.42578125" style="1" customWidth="1"/>
    <col min="8207" max="8207" width="12.140625" style="1" customWidth="1"/>
    <col min="8208" max="8442" width="9.140625" style="1"/>
    <col min="8443" max="8443" width="30.28515625" style="1" customWidth="1"/>
    <col min="8444" max="8444" width="11.42578125" style="1" bestFit="1" customWidth="1"/>
    <col min="8445" max="8445" width="5.42578125" style="1" bestFit="1" customWidth="1"/>
    <col min="8446" max="8446" width="8.85546875" style="1" customWidth="1"/>
    <col min="8447" max="8447" width="7.85546875" style="1" bestFit="1" customWidth="1"/>
    <col min="8448" max="8448" width="12.28515625" style="1" customWidth="1"/>
    <col min="8449" max="8449" width="11.42578125" style="1" customWidth="1"/>
    <col min="8450" max="8451" width="11.7109375" style="1" customWidth="1"/>
    <col min="8452" max="8453" width="11.28515625" style="1" customWidth="1"/>
    <col min="8454" max="8454" width="13.7109375" style="1" customWidth="1"/>
    <col min="8455" max="8455" width="12" style="1" customWidth="1"/>
    <col min="8456" max="8456" width="10.28515625" style="1" customWidth="1"/>
    <col min="8457" max="8457" width="9.5703125" style="1" bestFit="1" customWidth="1"/>
    <col min="8458" max="8458" width="11.140625" style="1" customWidth="1"/>
    <col min="8459" max="8459" width="12.42578125" style="1" customWidth="1"/>
    <col min="8460" max="8460" width="9.140625" style="1"/>
    <col min="8461" max="8461" width="10.85546875" style="1" customWidth="1"/>
    <col min="8462" max="8462" width="12.42578125" style="1" customWidth="1"/>
    <col min="8463" max="8463" width="12.140625" style="1" customWidth="1"/>
    <col min="8464" max="8698" width="9.140625" style="1"/>
    <col min="8699" max="8699" width="30.28515625" style="1" customWidth="1"/>
    <col min="8700" max="8700" width="11.42578125" style="1" bestFit="1" customWidth="1"/>
    <col min="8701" max="8701" width="5.42578125" style="1" bestFit="1" customWidth="1"/>
    <col min="8702" max="8702" width="8.85546875" style="1" customWidth="1"/>
    <col min="8703" max="8703" width="7.85546875" style="1" bestFit="1" customWidth="1"/>
    <col min="8704" max="8704" width="12.28515625" style="1" customWidth="1"/>
    <col min="8705" max="8705" width="11.42578125" style="1" customWidth="1"/>
    <col min="8706" max="8707" width="11.7109375" style="1" customWidth="1"/>
    <col min="8708" max="8709" width="11.28515625" style="1" customWidth="1"/>
    <col min="8710" max="8710" width="13.7109375" style="1" customWidth="1"/>
    <col min="8711" max="8711" width="12" style="1" customWidth="1"/>
    <col min="8712" max="8712" width="10.28515625" style="1" customWidth="1"/>
    <col min="8713" max="8713" width="9.5703125" style="1" bestFit="1" customWidth="1"/>
    <col min="8714" max="8714" width="11.140625" style="1" customWidth="1"/>
    <col min="8715" max="8715" width="12.42578125" style="1" customWidth="1"/>
    <col min="8716" max="8716" width="9.140625" style="1"/>
    <col min="8717" max="8717" width="10.85546875" style="1" customWidth="1"/>
    <col min="8718" max="8718" width="12.42578125" style="1" customWidth="1"/>
    <col min="8719" max="8719" width="12.140625" style="1" customWidth="1"/>
    <col min="8720" max="8954" width="9.140625" style="1"/>
    <col min="8955" max="8955" width="30.28515625" style="1" customWidth="1"/>
    <col min="8956" max="8956" width="11.42578125" style="1" bestFit="1" customWidth="1"/>
    <col min="8957" max="8957" width="5.42578125" style="1" bestFit="1" customWidth="1"/>
    <col min="8958" max="8958" width="8.85546875" style="1" customWidth="1"/>
    <col min="8959" max="8959" width="7.85546875" style="1" bestFit="1" customWidth="1"/>
    <col min="8960" max="8960" width="12.28515625" style="1" customWidth="1"/>
    <col min="8961" max="8961" width="11.42578125" style="1" customWidth="1"/>
    <col min="8962" max="8963" width="11.7109375" style="1" customWidth="1"/>
    <col min="8964" max="8965" width="11.28515625" style="1" customWidth="1"/>
    <col min="8966" max="8966" width="13.7109375" style="1" customWidth="1"/>
    <col min="8967" max="8967" width="12" style="1" customWidth="1"/>
    <col min="8968" max="8968" width="10.28515625" style="1" customWidth="1"/>
    <col min="8969" max="8969" width="9.5703125" style="1" bestFit="1" customWidth="1"/>
    <col min="8970" max="8970" width="11.140625" style="1" customWidth="1"/>
    <col min="8971" max="8971" width="12.42578125" style="1" customWidth="1"/>
    <col min="8972" max="8972" width="9.140625" style="1"/>
    <col min="8973" max="8973" width="10.85546875" style="1" customWidth="1"/>
    <col min="8974" max="8974" width="12.42578125" style="1" customWidth="1"/>
    <col min="8975" max="8975" width="12.140625" style="1" customWidth="1"/>
    <col min="8976" max="9210" width="9.140625" style="1"/>
    <col min="9211" max="9211" width="30.28515625" style="1" customWidth="1"/>
    <col min="9212" max="9212" width="11.42578125" style="1" bestFit="1" customWidth="1"/>
    <col min="9213" max="9213" width="5.42578125" style="1" bestFit="1" customWidth="1"/>
    <col min="9214" max="9214" width="8.85546875" style="1" customWidth="1"/>
    <col min="9215" max="9215" width="7.85546875" style="1" bestFit="1" customWidth="1"/>
    <col min="9216" max="9216" width="12.28515625" style="1" customWidth="1"/>
    <col min="9217" max="9217" width="11.42578125" style="1" customWidth="1"/>
    <col min="9218" max="9219" width="11.7109375" style="1" customWidth="1"/>
    <col min="9220" max="9221" width="11.28515625" style="1" customWidth="1"/>
    <col min="9222" max="9222" width="13.7109375" style="1" customWidth="1"/>
    <col min="9223" max="9223" width="12" style="1" customWidth="1"/>
    <col min="9224" max="9224" width="10.28515625" style="1" customWidth="1"/>
    <col min="9225" max="9225" width="9.5703125" style="1" bestFit="1" customWidth="1"/>
    <col min="9226" max="9226" width="11.140625" style="1" customWidth="1"/>
    <col min="9227" max="9227" width="12.42578125" style="1" customWidth="1"/>
    <col min="9228" max="9228" width="9.140625" style="1"/>
    <col min="9229" max="9229" width="10.85546875" style="1" customWidth="1"/>
    <col min="9230" max="9230" width="12.42578125" style="1" customWidth="1"/>
    <col min="9231" max="9231" width="12.140625" style="1" customWidth="1"/>
    <col min="9232" max="9466" width="9.140625" style="1"/>
    <col min="9467" max="9467" width="30.28515625" style="1" customWidth="1"/>
    <col min="9468" max="9468" width="11.42578125" style="1" bestFit="1" customWidth="1"/>
    <col min="9469" max="9469" width="5.42578125" style="1" bestFit="1" customWidth="1"/>
    <col min="9470" max="9470" width="8.85546875" style="1" customWidth="1"/>
    <col min="9471" max="9471" width="7.85546875" style="1" bestFit="1" customWidth="1"/>
    <col min="9472" max="9472" width="12.28515625" style="1" customWidth="1"/>
    <col min="9473" max="9473" width="11.42578125" style="1" customWidth="1"/>
    <col min="9474" max="9475" width="11.7109375" style="1" customWidth="1"/>
    <col min="9476" max="9477" width="11.28515625" style="1" customWidth="1"/>
    <col min="9478" max="9478" width="13.7109375" style="1" customWidth="1"/>
    <col min="9479" max="9479" width="12" style="1" customWidth="1"/>
    <col min="9480" max="9480" width="10.28515625" style="1" customWidth="1"/>
    <col min="9481" max="9481" width="9.5703125" style="1" bestFit="1" customWidth="1"/>
    <col min="9482" max="9482" width="11.140625" style="1" customWidth="1"/>
    <col min="9483" max="9483" width="12.42578125" style="1" customWidth="1"/>
    <col min="9484" max="9484" width="9.140625" style="1"/>
    <col min="9485" max="9485" width="10.85546875" style="1" customWidth="1"/>
    <col min="9486" max="9486" width="12.42578125" style="1" customWidth="1"/>
    <col min="9487" max="9487" width="12.140625" style="1" customWidth="1"/>
    <col min="9488" max="9722" width="9.140625" style="1"/>
    <col min="9723" max="9723" width="30.28515625" style="1" customWidth="1"/>
    <col min="9724" max="9724" width="11.42578125" style="1" bestFit="1" customWidth="1"/>
    <col min="9725" max="9725" width="5.42578125" style="1" bestFit="1" customWidth="1"/>
    <col min="9726" max="9726" width="8.85546875" style="1" customWidth="1"/>
    <col min="9727" max="9727" width="7.85546875" style="1" bestFit="1" customWidth="1"/>
    <col min="9728" max="9728" width="12.28515625" style="1" customWidth="1"/>
    <col min="9729" max="9729" width="11.42578125" style="1" customWidth="1"/>
    <col min="9730" max="9731" width="11.7109375" style="1" customWidth="1"/>
    <col min="9732" max="9733" width="11.28515625" style="1" customWidth="1"/>
    <col min="9734" max="9734" width="13.7109375" style="1" customWidth="1"/>
    <col min="9735" max="9735" width="12" style="1" customWidth="1"/>
    <col min="9736" max="9736" width="10.28515625" style="1" customWidth="1"/>
    <col min="9737" max="9737" width="9.5703125" style="1" bestFit="1" customWidth="1"/>
    <col min="9738" max="9738" width="11.140625" style="1" customWidth="1"/>
    <col min="9739" max="9739" width="12.42578125" style="1" customWidth="1"/>
    <col min="9740" max="9740" width="9.140625" style="1"/>
    <col min="9741" max="9741" width="10.85546875" style="1" customWidth="1"/>
    <col min="9742" max="9742" width="12.42578125" style="1" customWidth="1"/>
    <col min="9743" max="9743" width="12.140625" style="1" customWidth="1"/>
    <col min="9744" max="9978" width="9.140625" style="1"/>
    <col min="9979" max="9979" width="30.28515625" style="1" customWidth="1"/>
    <col min="9980" max="9980" width="11.42578125" style="1" bestFit="1" customWidth="1"/>
    <col min="9981" max="9981" width="5.42578125" style="1" bestFit="1" customWidth="1"/>
    <col min="9982" max="9982" width="8.85546875" style="1" customWidth="1"/>
    <col min="9983" max="9983" width="7.85546875" style="1" bestFit="1" customWidth="1"/>
    <col min="9984" max="9984" width="12.28515625" style="1" customWidth="1"/>
    <col min="9985" max="9985" width="11.42578125" style="1" customWidth="1"/>
    <col min="9986" max="9987" width="11.7109375" style="1" customWidth="1"/>
    <col min="9988" max="9989" width="11.28515625" style="1" customWidth="1"/>
    <col min="9990" max="9990" width="13.7109375" style="1" customWidth="1"/>
    <col min="9991" max="9991" width="12" style="1" customWidth="1"/>
    <col min="9992" max="9992" width="10.28515625" style="1" customWidth="1"/>
    <col min="9993" max="9993" width="9.5703125" style="1" bestFit="1" customWidth="1"/>
    <col min="9994" max="9994" width="11.140625" style="1" customWidth="1"/>
    <col min="9995" max="9995" width="12.42578125" style="1" customWidth="1"/>
    <col min="9996" max="9996" width="9.140625" style="1"/>
    <col min="9997" max="9997" width="10.85546875" style="1" customWidth="1"/>
    <col min="9998" max="9998" width="12.42578125" style="1" customWidth="1"/>
    <col min="9999" max="9999" width="12.140625" style="1" customWidth="1"/>
    <col min="10000" max="10234" width="9.140625" style="1"/>
    <col min="10235" max="10235" width="30.28515625" style="1" customWidth="1"/>
    <col min="10236" max="10236" width="11.42578125" style="1" bestFit="1" customWidth="1"/>
    <col min="10237" max="10237" width="5.42578125" style="1" bestFit="1" customWidth="1"/>
    <col min="10238" max="10238" width="8.85546875" style="1" customWidth="1"/>
    <col min="10239" max="10239" width="7.85546875" style="1" bestFit="1" customWidth="1"/>
    <col min="10240" max="10240" width="12.28515625" style="1" customWidth="1"/>
    <col min="10241" max="10241" width="11.42578125" style="1" customWidth="1"/>
    <col min="10242" max="10243" width="11.7109375" style="1" customWidth="1"/>
    <col min="10244" max="10245" width="11.28515625" style="1" customWidth="1"/>
    <col min="10246" max="10246" width="13.7109375" style="1" customWidth="1"/>
    <col min="10247" max="10247" width="12" style="1" customWidth="1"/>
    <col min="10248" max="10248" width="10.28515625" style="1" customWidth="1"/>
    <col min="10249" max="10249" width="9.5703125" style="1" bestFit="1" customWidth="1"/>
    <col min="10250" max="10250" width="11.140625" style="1" customWidth="1"/>
    <col min="10251" max="10251" width="12.42578125" style="1" customWidth="1"/>
    <col min="10252" max="10252" width="9.140625" style="1"/>
    <col min="10253" max="10253" width="10.85546875" style="1" customWidth="1"/>
    <col min="10254" max="10254" width="12.42578125" style="1" customWidth="1"/>
    <col min="10255" max="10255" width="12.140625" style="1" customWidth="1"/>
    <col min="10256" max="10490" width="9.140625" style="1"/>
    <col min="10491" max="10491" width="30.28515625" style="1" customWidth="1"/>
    <col min="10492" max="10492" width="11.42578125" style="1" bestFit="1" customWidth="1"/>
    <col min="10493" max="10493" width="5.42578125" style="1" bestFit="1" customWidth="1"/>
    <col min="10494" max="10494" width="8.85546875" style="1" customWidth="1"/>
    <col min="10495" max="10495" width="7.85546875" style="1" bestFit="1" customWidth="1"/>
    <col min="10496" max="10496" width="12.28515625" style="1" customWidth="1"/>
    <col min="10497" max="10497" width="11.42578125" style="1" customWidth="1"/>
    <col min="10498" max="10499" width="11.7109375" style="1" customWidth="1"/>
    <col min="10500" max="10501" width="11.28515625" style="1" customWidth="1"/>
    <col min="10502" max="10502" width="13.7109375" style="1" customWidth="1"/>
    <col min="10503" max="10503" width="12" style="1" customWidth="1"/>
    <col min="10504" max="10504" width="10.28515625" style="1" customWidth="1"/>
    <col min="10505" max="10505" width="9.5703125" style="1" bestFit="1" customWidth="1"/>
    <col min="10506" max="10506" width="11.140625" style="1" customWidth="1"/>
    <col min="10507" max="10507" width="12.42578125" style="1" customWidth="1"/>
    <col min="10508" max="10508" width="9.140625" style="1"/>
    <col min="10509" max="10509" width="10.85546875" style="1" customWidth="1"/>
    <col min="10510" max="10510" width="12.42578125" style="1" customWidth="1"/>
    <col min="10511" max="10511" width="12.140625" style="1" customWidth="1"/>
    <col min="10512" max="10746" width="9.140625" style="1"/>
    <col min="10747" max="10747" width="30.28515625" style="1" customWidth="1"/>
    <col min="10748" max="10748" width="11.42578125" style="1" bestFit="1" customWidth="1"/>
    <col min="10749" max="10749" width="5.42578125" style="1" bestFit="1" customWidth="1"/>
    <col min="10750" max="10750" width="8.85546875" style="1" customWidth="1"/>
    <col min="10751" max="10751" width="7.85546875" style="1" bestFit="1" customWidth="1"/>
    <col min="10752" max="10752" width="12.28515625" style="1" customWidth="1"/>
    <col min="10753" max="10753" width="11.42578125" style="1" customWidth="1"/>
    <col min="10754" max="10755" width="11.7109375" style="1" customWidth="1"/>
    <col min="10756" max="10757" width="11.28515625" style="1" customWidth="1"/>
    <col min="10758" max="10758" width="13.7109375" style="1" customWidth="1"/>
    <col min="10759" max="10759" width="12" style="1" customWidth="1"/>
    <col min="10760" max="10760" width="10.28515625" style="1" customWidth="1"/>
    <col min="10761" max="10761" width="9.5703125" style="1" bestFit="1" customWidth="1"/>
    <col min="10762" max="10762" width="11.140625" style="1" customWidth="1"/>
    <col min="10763" max="10763" width="12.42578125" style="1" customWidth="1"/>
    <col min="10764" max="10764" width="9.140625" style="1"/>
    <col min="10765" max="10765" width="10.85546875" style="1" customWidth="1"/>
    <col min="10766" max="10766" width="12.42578125" style="1" customWidth="1"/>
    <col min="10767" max="10767" width="12.140625" style="1" customWidth="1"/>
    <col min="10768" max="11002" width="9.140625" style="1"/>
    <col min="11003" max="11003" width="30.28515625" style="1" customWidth="1"/>
    <col min="11004" max="11004" width="11.42578125" style="1" bestFit="1" customWidth="1"/>
    <col min="11005" max="11005" width="5.42578125" style="1" bestFit="1" customWidth="1"/>
    <col min="11006" max="11006" width="8.85546875" style="1" customWidth="1"/>
    <col min="11007" max="11007" width="7.85546875" style="1" bestFit="1" customWidth="1"/>
    <col min="11008" max="11008" width="12.28515625" style="1" customWidth="1"/>
    <col min="11009" max="11009" width="11.42578125" style="1" customWidth="1"/>
    <col min="11010" max="11011" width="11.7109375" style="1" customWidth="1"/>
    <col min="11012" max="11013" width="11.28515625" style="1" customWidth="1"/>
    <col min="11014" max="11014" width="13.7109375" style="1" customWidth="1"/>
    <col min="11015" max="11015" width="12" style="1" customWidth="1"/>
    <col min="11016" max="11016" width="10.28515625" style="1" customWidth="1"/>
    <col min="11017" max="11017" width="9.5703125" style="1" bestFit="1" customWidth="1"/>
    <col min="11018" max="11018" width="11.140625" style="1" customWidth="1"/>
    <col min="11019" max="11019" width="12.42578125" style="1" customWidth="1"/>
    <col min="11020" max="11020" width="9.140625" style="1"/>
    <col min="11021" max="11021" width="10.85546875" style="1" customWidth="1"/>
    <col min="11022" max="11022" width="12.42578125" style="1" customWidth="1"/>
    <col min="11023" max="11023" width="12.140625" style="1" customWidth="1"/>
    <col min="11024" max="11258" width="9.140625" style="1"/>
    <col min="11259" max="11259" width="30.28515625" style="1" customWidth="1"/>
    <col min="11260" max="11260" width="11.42578125" style="1" bestFit="1" customWidth="1"/>
    <col min="11261" max="11261" width="5.42578125" style="1" bestFit="1" customWidth="1"/>
    <col min="11262" max="11262" width="8.85546875" style="1" customWidth="1"/>
    <col min="11263" max="11263" width="7.85546875" style="1" bestFit="1" customWidth="1"/>
    <col min="11264" max="11264" width="12.28515625" style="1" customWidth="1"/>
    <col min="11265" max="11265" width="11.42578125" style="1" customWidth="1"/>
    <col min="11266" max="11267" width="11.7109375" style="1" customWidth="1"/>
    <col min="11268" max="11269" width="11.28515625" style="1" customWidth="1"/>
    <col min="11270" max="11270" width="13.7109375" style="1" customWidth="1"/>
    <col min="11271" max="11271" width="12" style="1" customWidth="1"/>
    <col min="11272" max="11272" width="10.28515625" style="1" customWidth="1"/>
    <col min="11273" max="11273" width="9.5703125" style="1" bestFit="1" customWidth="1"/>
    <col min="11274" max="11274" width="11.140625" style="1" customWidth="1"/>
    <col min="11275" max="11275" width="12.42578125" style="1" customWidth="1"/>
    <col min="11276" max="11276" width="9.140625" style="1"/>
    <col min="11277" max="11277" width="10.85546875" style="1" customWidth="1"/>
    <col min="11278" max="11278" width="12.42578125" style="1" customWidth="1"/>
    <col min="11279" max="11279" width="12.140625" style="1" customWidth="1"/>
    <col min="11280" max="11514" width="9.140625" style="1"/>
    <col min="11515" max="11515" width="30.28515625" style="1" customWidth="1"/>
    <col min="11516" max="11516" width="11.42578125" style="1" bestFit="1" customWidth="1"/>
    <col min="11517" max="11517" width="5.42578125" style="1" bestFit="1" customWidth="1"/>
    <col min="11518" max="11518" width="8.85546875" style="1" customWidth="1"/>
    <col min="11519" max="11519" width="7.85546875" style="1" bestFit="1" customWidth="1"/>
    <col min="11520" max="11520" width="12.28515625" style="1" customWidth="1"/>
    <col min="11521" max="11521" width="11.42578125" style="1" customWidth="1"/>
    <col min="11522" max="11523" width="11.7109375" style="1" customWidth="1"/>
    <col min="11524" max="11525" width="11.28515625" style="1" customWidth="1"/>
    <col min="11526" max="11526" width="13.7109375" style="1" customWidth="1"/>
    <col min="11527" max="11527" width="12" style="1" customWidth="1"/>
    <col min="11528" max="11528" width="10.28515625" style="1" customWidth="1"/>
    <col min="11529" max="11529" width="9.5703125" style="1" bestFit="1" customWidth="1"/>
    <col min="11530" max="11530" width="11.140625" style="1" customWidth="1"/>
    <col min="11531" max="11531" width="12.42578125" style="1" customWidth="1"/>
    <col min="11532" max="11532" width="9.140625" style="1"/>
    <col min="11533" max="11533" width="10.85546875" style="1" customWidth="1"/>
    <col min="11534" max="11534" width="12.42578125" style="1" customWidth="1"/>
    <col min="11535" max="11535" width="12.140625" style="1" customWidth="1"/>
    <col min="11536" max="11770" width="9.140625" style="1"/>
    <col min="11771" max="11771" width="30.28515625" style="1" customWidth="1"/>
    <col min="11772" max="11772" width="11.42578125" style="1" bestFit="1" customWidth="1"/>
    <col min="11773" max="11773" width="5.42578125" style="1" bestFit="1" customWidth="1"/>
    <col min="11774" max="11774" width="8.85546875" style="1" customWidth="1"/>
    <col min="11775" max="11775" width="7.85546875" style="1" bestFit="1" customWidth="1"/>
    <col min="11776" max="11776" width="12.28515625" style="1" customWidth="1"/>
    <col min="11777" max="11777" width="11.42578125" style="1" customWidth="1"/>
    <col min="11778" max="11779" width="11.7109375" style="1" customWidth="1"/>
    <col min="11780" max="11781" width="11.28515625" style="1" customWidth="1"/>
    <col min="11782" max="11782" width="13.7109375" style="1" customWidth="1"/>
    <col min="11783" max="11783" width="12" style="1" customWidth="1"/>
    <col min="11784" max="11784" width="10.28515625" style="1" customWidth="1"/>
    <col min="11785" max="11785" width="9.5703125" style="1" bestFit="1" customWidth="1"/>
    <col min="11786" max="11786" width="11.140625" style="1" customWidth="1"/>
    <col min="11787" max="11787" width="12.42578125" style="1" customWidth="1"/>
    <col min="11788" max="11788" width="9.140625" style="1"/>
    <col min="11789" max="11789" width="10.85546875" style="1" customWidth="1"/>
    <col min="11790" max="11790" width="12.42578125" style="1" customWidth="1"/>
    <col min="11791" max="11791" width="12.140625" style="1" customWidth="1"/>
    <col min="11792" max="12026" width="9.140625" style="1"/>
    <col min="12027" max="12027" width="30.28515625" style="1" customWidth="1"/>
    <col min="12028" max="12028" width="11.42578125" style="1" bestFit="1" customWidth="1"/>
    <col min="12029" max="12029" width="5.42578125" style="1" bestFit="1" customWidth="1"/>
    <col min="12030" max="12030" width="8.85546875" style="1" customWidth="1"/>
    <col min="12031" max="12031" width="7.85546875" style="1" bestFit="1" customWidth="1"/>
    <col min="12032" max="12032" width="12.28515625" style="1" customWidth="1"/>
    <col min="12033" max="12033" width="11.42578125" style="1" customWidth="1"/>
    <col min="12034" max="12035" width="11.7109375" style="1" customWidth="1"/>
    <col min="12036" max="12037" width="11.28515625" style="1" customWidth="1"/>
    <col min="12038" max="12038" width="13.7109375" style="1" customWidth="1"/>
    <col min="12039" max="12039" width="12" style="1" customWidth="1"/>
    <col min="12040" max="12040" width="10.28515625" style="1" customWidth="1"/>
    <col min="12041" max="12041" width="9.5703125" style="1" bestFit="1" customWidth="1"/>
    <col min="12042" max="12042" width="11.140625" style="1" customWidth="1"/>
    <col min="12043" max="12043" width="12.42578125" style="1" customWidth="1"/>
    <col min="12044" max="12044" width="9.140625" style="1"/>
    <col min="12045" max="12045" width="10.85546875" style="1" customWidth="1"/>
    <col min="12046" max="12046" width="12.42578125" style="1" customWidth="1"/>
    <col min="12047" max="12047" width="12.140625" style="1" customWidth="1"/>
    <col min="12048" max="12282" width="9.140625" style="1"/>
    <col min="12283" max="12283" width="30.28515625" style="1" customWidth="1"/>
    <col min="12284" max="12284" width="11.42578125" style="1" bestFit="1" customWidth="1"/>
    <col min="12285" max="12285" width="5.42578125" style="1" bestFit="1" customWidth="1"/>
    <col min="12286" max="12286" width="8.85546875" style="1" customWidth="1"/>
    <col min="12287" max="12287" width="7.85546875" style="1" bestFit="1" customWidth="1"/>
    <col min="12288" max="12288" width="12.28515625" style="1" customWidth="1"/>
    <col min="12289" max="12289" width="11.42578125" style="1" customWidth="1"/>
    <col min="12290" max="12291" width="11.7109375" style="1" customWidth="1"/>
    <col min="12292" max="12293" width="11.28515625" style="1" customWidth="1"/>
    <col min="12294" max="12294" width="13.7109375" style="1" customWidth="1"/>
    <col min="12295" max="12295" width="12" style="1" customWidth="1"/>
    <col min="12296" max="12296" width="10.28515625" style="1" customWidth="1"/>
    <col min="12297" max="12297" width="9.5703125" style="1" bestFit="1" customWidth="1"/>
    <col min="12298" max="12298" width="11.140625" style="1" customWidth="1"/>
    <col min="12299" max="12299" width="12.42578125" style="1" customWidth="1"/>
    <col min="12300" max="12300" width="9.140625" style="1"/>
    <col min="12301" max="12301" width="10.85546875" style="1" customWidth="1"/>
    <col min="12302" max="12302" width="12.42578125" style="1" customWidth="1"/>
    <col min="12303" max="12303" width="12.140625" style="1" customWidth="1"/>
    <col min="12304" max="12538" width="9.140625" style="1"/>
    <col min="12539" max="12539" width="30.28515625" style="1" customWidth="1"/>
    <col min="12540" max="12540" width="11.42578125" style="1" bestFit="1" customWidth="1"/>
    <col min="12541" max="12541" width="5.42578125" style="1" bestFit="1" customWidth="1"/>
    <col min="12542" max="12542" width="8.85546875" style="1" customWidth="1"/>
    <col min="12543" max="12543" width="7.85546875" style="1" bestFit="1" customWidth="1"/>
    <col min="12544" max="12544" width="12.28515625" style="1" customWidth="1"/>
    <col min="12545" max="12545" width="11.42578125" style="1" customWidth="1"/>
    <col min="12546" max="12547" width="11.7109375" style="1" customWidth="1"/>
    <col min="12548" max="12549" width="11.28515625" style="1" customWidth="1"/>
    <col min="12550" max="12550" width="13.7109375" style="1" customWidth="1"/>
    <col min="12551" max="12551" width="12" style="1" customWidth="1"/>
    <col min="12552" max="12552" width="10.28515625" style="1" customWidth="1"/>
    <col min="12553" max="12553" width="9.5703125" style="1" bestFit="1" customWidth="1"/>
    <col min="12554" max="12554" width="11.140625" style="1" customWidth="1"/>
    <col min="12555" max="12555" width="12.42578125" style="1" customWidth="1"/>
    <col min="12556" max="12556" width="9.140625" style="1"/>
    <col min="12557" max="12557" width="10.85546875" style="1" customWidth="1"/>
    <col min="12558" max="12558" width="12.42578125" style="1" customWidth="1"/>
    <col min="12559" max="12559" width="12.140625" style="1" customWidth="1"/>
    <col min="12560" max="12794" width="9.140625" style="1"/>
    <col min="12795" max="12795" width="30.28515625" style="1" customWidth="1"/>
    <col min="12796" max="12796" width="11.42578125" style="1" bestFit="1" customWidth="1"/>
    <col min="12797" max="12797" width="5.42578125" style="1" bestFit="1" customWidth="1"/>
    <col min="12798" max="12798" width="8.85546875" style="1" customWidth="1"/>
    <col min="12799" max="12799" width="7.85546875" style="1" bestFit="1" customWidth="1"/>
    <col min="12800" max="12800" width="12.28515625" style="1" customWidth="1"/>
    <col min="12801" max="12801" width="11.42578125" style="1" customWidth="1"/>
    <col min="12802" max="12803" width="11.7109375" style="1" customWidth="1"/>
    <col min="12804" max="12805" width="11.28515625" style="1" customWidth="1"/>
    <col min="12806" max="12806" width="13.7109375" style="1" customWidth="1"/>
    <col min="12807" max="12807" width="12" style="1" customWidth="1"/>
    <col min="12808" max="12808" width="10.28515625" style="1" customWidth="1"/>
    <col min="12809" max="12809" width="9.5703125" style="1" bestFit="1" customWidth="1"/>
    <col min="12810" max="12810" width="11.140625" style="1" customWidth="1"/>
    <col min="12811" max="12811" width="12.42578125" style="1" customWidth="1"/>
    <col min="12812" max="12812" width="9.140625" style="1"/>
    <col min="12813" max="12813" width="10.85546875" style="1" customWidth="1"/>
    <col min="12814" max="12814" width="12.42578125" style="1" customWidth="1"/>
    <col min="12815" max="12815" width="12.140625" style="1" customWidth="1"/>
    <col min="12816" max="13050" width="9.140625" style="1"/>
    <col min="13051" max="13051" width="30.28515625" style="1" customWidth="1"/>
    <col min="13052" max="13052" width="11.42578125" style="1" bestFit="1" customWidth="1"/>
    <col min="13053" max="13053" width="5.42578125" style="1" bestFit="1" customWidth="1"/>
    <col min="13054" max="13054" width="8.85546875" style="1" customWidth="1"/>
    <col min="13055" max="13055" width="7.85546875" style="1" bestFit="1" customWidth="1"/>
    <col min="13056" max="13056" width="12.28515625" style="1" customWidth="1"/>
    <col min="13057" max="13057" width="11.42578125" style="1" customWidth="1"/>
    <col min="13058" max="13059" width="11.7109375" style="1" customWidth="1"/>
    <col min="13060" max="13061" width="11.28515625" style="1" customWidth="1"/>
    <col min="13062" max="13062" width="13.7109375" style="1" customWidth="1"/>
    <col min="13063" max="13063" width="12" style="1" customWidth="1"/>
    <col min="13064" max="13064" width="10.28515625" style="1" customWidth="1"/>
    <col min="13065" max="13065" width="9.5703125" style="1" bestFit="1" customWidth="1"/>
    <col min="13066" max="13066" width="11.140625" style="1" customWidth="1"/>
    <col min="13067" max="13067" width="12.42578125" style="1" customWidth="1"/>
    <col min="13068" max="13068" width="9.140625" style="1"/>
    <col min="13069" max="13069" width="10.85546875" style="1" customWidth="1"/>
    <col min="13070" max="13070" width="12.42578125" style="1" customWidth="1"/>
    <col min="13071" max="13071" width="12.140625" style="1" customWidth="1"/>
    <col min="13072" max="13306" width="9.140625" style="1"/>
    <col min="13307" max="13307" width="30.28515625" style="1" customWidth="1"/>
    <col min="13308" max="13308" width="11.42578125" style="1" bestFit="1" customWidth="1"/>
    <col min="13309" max="13309" width="5.42578125" style="1" bestFit="1" customWidth="1"/>
    <col min="13310" max="13310" width="8.85546875" style="1" customWidth="1"/>
    <col min="13311" max="13311" width="7.85546875" style="1" bestFit="1" customWidth="1"/>
    <col min="13312" max="13312" width="12.28515625" style="1" customWidth="1"/>
    <col min="13313" max="13313" width="11.42578125" style="1" customWidth="1"/>
    <col min="13314" max="13315" width="11.7109375" style="1" customWidth="1"/>
    <col min="13316" max="13317" width="11.28515625" style="1" customWidth="1"/>
    <col min="13318" max="13318" width="13.7109375" style="1" customWidth="1"/>
    <col min="13319" max="13319" width="12" style="1" customWidth="1"/>
    <col min="13320" max="13320" width="10.28515625" style="1" customWidth="1"/>
    <col min="13321" max="13321" width="9.5703125" style="1" bestFit="1" customWidth="1"/>
    <col min="13322" max="13322" width="11.140625" style="1" customWidth="1"/>
    <col min="13323" max="13323" width="12.42578125" style="1" customWidth="1"/>
    <col min="13324" max="13324" width="9.140625" style="1"/>
    <col min="13325" max="13325" width="10.85546875" style="1" customWidth="1"/>
    <col min="13326" max="13326" width="12.42578125" style="1" customWidth="1"/>
    <col min="13327" max="13327" width="12.140625" style="1" customWidth="1"/>
    <col min="13328" max="13562" width="9.140625" style="1"/>
    <col min="13563" max="13563" width="30.28515625" style="1" customWidth="1"/>
    <col min="13564" max="13564" width="11.42578125" style="1" bestFit="1" customWidth="1"/>
    <col min="13565" max="13565" width="5.42578125" style="1" bestFit="1" customWidth="1"/>
    <col min="13566" max="13566" width="8.85546875" style="1" customWidth="1"/>
    <col min="13567" max="13567" width="7.85546875" style="1" bestFit="1" customWidth="1"/>
    <col min="13568" max="13568" width="12.28515625" style="1" customWidth="1"/>
    <col min="13569" max="13569" width="11.42578125" style="1" customWidth="1"/>
    <col min="13570" max="13571" width="11.7109375" style="1" customWidth="1"/>
    <col min="13572" max="13573" width="11.28515625" style="1" customWidth="1"/>
    <col min="13574" max="13574" width="13.7109375" style="1" customWidth="1"/>
    <col min="13575" max="13575" width="12" style="1" customWidth="1"/>
    <col min="13576" max="13576" width="10.28515625" style="1" customWidth="1"/>
    <col min="13577" max="13577" width="9.5703125" style="1" bestFit="1" customWidth="1"/>
    <col min="13578" max="13578" width="11.140625" style="1" customWidth="1"/>
    <col min="13579" max="13579" width="12.42578125" style="1" customWidth="1"/>
    <col min="13580" max="13580" width="9.140625" style="1"/>
    <col min="13581" max="13581" width="10.85546875" style="1" customWidth="1"/>
    <col min="13582" max="13582" width="12.42578125" style="1" customWidth="1"/>
    <col min="13583" max="13583" width="12.140625" style="1" customWidth="1"/>
    <col min="13584" max="13818" width="9.140625" style="1"/>
    <col min="13819" max="13819" width="30.28515625" style="1" customWidth="1"/>
    <col min="13820" max="13820" width="11.42578125" style="1" bestFit="1" customWidth="1"/>
    <col min="13821" max="13821" width="5.42578125" style="1" bestFit="1" customWidth="1"/>
    <col min="13822" max="13822" width="8.85546875" style="1" customWidth="1"/>
    <col min="13823" max="13823" width="7.85546875" style="1" bestFit="1" customWidth="1"/>
    <col min="13824" max="13824" width="12.28515625" style="1" customWidth="1"/>
    <col min="13825" max="13825" width="11.42578125" style="1" customWidth="1"/>
    <col min="13826" max="13827" width="11.7109375" style="1" customWidth="1"/>
    <col min="13828" max="13829" width="11.28515625" style="1" customWidth="1"/>
    <col min="13830" max="13830" width="13.7109375" style="1" customWidth="1"/>
    <col min="13831" max="13831" width="12" style="1" customWidth="1"/>
    <col min="13832" max="13832" width="10.28515625" style="1" customWidth="1"/>
    <col min="13833" max="13833" width="9.5703125" style="1" bestFit="1" customWidth="1"/>
    <col min="13834" max="13834" width="11.140625" style="1" customWidth="1"/>
    <col min="13835" max="13835" width="12.42578125" style="1" customWidth="1"/>
    <col min="13836" max="13836" width="9.140625" style="1"/>
    <col min="13837" max="13837" width="10.85546875" style="1" customWidth="1"/>
    <col min="13838" max="13838" width="12.42578125" style="1" customWidth="1"/>
    <col min="13839" max="13839" width="12.140625" style="1" customWidth="1"/>
    <col min="13840" max="14074" width="9.140625" style="1"/>
    <col min="14075" max="14075" width="30.28515625" style="1" customWidth="1"/>
    <col min="14076" max="14076" width="11.42578125" style="1" bestFit="1" customWidth="1"/>
    <col min="14077" max="14077" width="5.42578125" style="1" bestFit="1" customWidth="1"/>
    <col min="14078" max="14078" width="8.85546875" style="1" customWidth="1"/>
    <col min="14079" max="14079" width="7.85546875" style="1" bestFit="1" customWidth="1"/>
    <col min="14080" max="14080" width="12.28515625" style="1" customWidth="1"/>
    <col min="14081" max="14081" width="11.42578125" style="1" customWidth="1"/>
    <col min="14082" max="14083" width="11.7109375" style="1" customWidth="1"/>
    <col min="14084" max="14085" width="11.28515625" style="1" customWidth="1"/>
    <col min="14086" max="14086" width="13.7109375" style="1" customWidth="1"/>
    <col min="14087" max="14087" width="12" style="1" customWidth="1"/>
    <col min="14088" max="14088" width="10.28515625" style="1" customWidth="1"/>
    <col min="14089" max="14089" width="9.5703125" style="1" bestFit="1" customWidth="1"/>
    <col min="14090" max="14090" width="11.140625" style="1" customWidth="1"/>
    <col min="14091" max="14091" width="12.42578125" style="1" customWidth="1"/>
    <col min="14092" max="14092" width="9.140625" style="1"/>
    <col min="14093" max="14093" width="10.85546875" style="1" customWidth="1"/>
    <col min="14094" max="14094" width="12.42578125" style="1" customWidth="1"/>
    <col min="14095" max="14095" width="12.140625" style="1" customWidth="1"/>
    <col min="14096" max="14330" width="9.140625" style="1"/>
    <col min="14331" max="14331" width="30.28515625" style="1" customWidth="1"/>
    <col min="14332" max="14332" width="11.42578125" style="1" bestFit="1" customWidth="1"/>
    <col min="14333" max="14333" width="5.42578125" style="1" bestFit="1" customWidth="1"/>
    <col min="14334" max="14334" width="8.85546875" style="1" customWidth="1"/>
    <col min="14335" max="14335" width="7.85546875" style="1" bestFit="1" customWidth="1"/>
    <col min="14336" max="14336" width="12.28515625" style="1" customWidth="1"/>
    <col min="14337" max="14337" width="11.42578125" style="1" customWidth="1"/>
    <col min="14338" max="14339" width="11.7109375" style="1" customWidth="1"/>
    <col min="14340" max="14341" width="11.28515625" style="1" customWidth="1"/>
    <col min="14342" max="14342" width="13.7109375" style="1" customWidth="1"/>
    <col min="14343" max="14343" width="12" style="1" customWidth="1"/>
    <col min="14344" max="14344" width="10.28515625" style="1" customWidth="1"/>
    <col min="14345" max="14345" width="9.5703125" style="1" bestFit="1" customWidth="1"/>
    <col min="14346" max="14346" width="11.140625" style="1" customWidth="1"/>
    <col min="14347" max="14347" width="12.42578125" style="1" customWidth="1"/>
    <col min="14348" max="14348" width="9.140625" style="1"/>
    <col min="14349" max="14349" width="10.85546875" style="1" customWidth="1"/>
    <col min="14350" max="14350" width="12.42578125" style="1" customWidth="1"/>
    <col min="14351" max="14351" width="12.140625" style="1" customWidth="1"/>
    <col min="14352" max="14586" width="9.140625" style="1"/>
    <col min="14587" max="14587" width="30.28515625" style="1" customWidth="1"/>
    <col min="14588" max="14588" width="11.42578125" style="1" bestFit="1" customWidth="1"/>
    <col min="14589" max="14589" width="5.42578125" style="1" bestFit="1" customWidth="1"/>
    <col min="14590" max="14590" width="8.85546875" style="1" customWidth="1"/>
    <col min="14591" max="14591" width="7.85546875" style="1" bestFit="1" customWidth="1"/>
    <col min="14592" max="14592" width="12.28515625" style="1" customWidth="1"/>
    <col min="14593" max="14593" width="11.42578125" style="1" customWidth="1"/>
    <col min="14594" max="14595" width="11.7109375" style="1" customWidth="1"/>
    <col min="14596" max="14597" width="11.28515625" style="1" customWidth="1"/>
    <col min="14598" max="14598" width="13.7109375" style="1" customWidth="1"/>
    <col min="14599" max="14599" width="12" style="1" customWidth="1"/>
    <col min="14600" max="14600" width="10.28515625" style="1" customWidth="1"/>
    <col min="14601" max="14601" width="9.5703125" style="1" bestFit="1" customWidth="1"/>
    <col min="14602" max="14602" width="11.140625" style="1" customWidth="1"/>
    <col min="14603" max="14603" width="12.42578125" style="1" customWidth="1"/>
    <col min="14604" max="14604" width="9.140625" style="1"/>
    <col min="14605" max="14605" width="10.85546875" style="1" customWidth="1"/>
    <col min="14606" max="14606" width="12.42578125" style="1" customWidth="1"/>
    <col min="14607" max="14607" width="12.140625" style="1" customWidth="1"/>
    <col min="14608" max="14842" width="9.140625" style="1"/>
    <col min="14843" max="14843" width="30.28515625" style="1" customWidth="1"/>
    <col min="14844" max="14844" width="11.42578125" style="1" bestFit="1" customWidth="1"/>
    <col min="14845" max="14845" width="5.42578125" style="1" bestFit="1" customWidth="1"/>
    <col min="14846" max="14846" width="8.85546875" style="1" customWidth="1"/>
    <col min="14847" max="14847" width="7.85546875" style="1" bestFit="1" customWidth="1"/>
    <col min="14848" max="14848" width="12.28515625" style="1" customWidth="1"/>
    <col min="14849" max="14849" width="11.42578125" style="1" customWidth="1"/>
    <col min="14850" max="14851" width="11.7109375" style="1" customWidth="1"/>
    <col min="14852" max="14853" width="11.28515625" style="1" customWidth="1"/>
    <col min="14854" max="14854" width="13.7109375" style="1" customWidth="1"/>
    <col min="14855" max="14855" width="12" style="1" customWidth="1"/>
    <col min="14856" max="14856" width="10.28515625" style="1" customWidth="1"/>
    <col min="14857" max="14857" width="9.5703125" style="1" bestFit="1" customWidth="1"/>
    <col min="14858" max="14858" width="11.140625" style="1" customWidth="1"/>
    <col min="14859" max="14859" width="12.42578125" style="1" customWidth="1"/>
    <col min="14860" max="14860" width="9.140625" style="1"/>
    <col min="14861" max="14861" width="10.85546875" style="1" customWidth="1"/>
    <col min="14862" max="14862" width="12.42578125" style="1" customWidth="1"/>
    <col min="14863" max="14863" width="12.140625" style="1" customWidth="1"/>
    <col min="14864" max="15098" width="9.140625" style="1"/>
    <col min="15099" max="15099" width="30.28515625" style="1" customWidth="1"/>
    <col min="15100" max="15100" width="11.42578125" style="1" bestFit="1" customWidth="1"/>
    <col min="15101" max="15101" width="5.42578125" style="1" bestFit="1" customWidth="1"/>
    <col min="15102" max="15102" width="8.85546875" style="1" customWidth="1"/>
    <col min="15103" max="15103" width="7.85546875" style="1" bestFit="1" customWidth="1"/>
    <col min="15104" max="15104" width="12.28515625" style="1" customWidth="1"/>
    <col min="15105" max="15105" width="11.42578125" style="1" customWidth="1"/>
    <col min="15106" max="15107" width="11.7109375" style="1" customWidth="1"/>
    <col min="15108" max="15109" width="11.28515625" style="1" customWidth="1"/>
    <col min="15110" max="15110" width="13.7109375" style="1" customWidth="1"/>
    <col min="15111" max="15111" width="12" style="1" customWidth="1"/>
    <col min="15112" max="15112" width="10.28515625" style="1" customWidth="1"/>
    <col min="15113" max="15113" width="9.5703125" style="1" bestFit="1" customWidth="1"/>
    <col min="15114" max="15114" width="11.140625" style="1" customWidth="1"/>
    <col min="15115" max="15115" width="12.42578125" style="1" customWidth="1"/>
    <col min="15116" max="15116" width="9.140625" style="1"/>
    <col min="15117" max="15117" width="10.85546875" style="1" customWidth="1"/>
    <col min="15118" max="15118" width="12.42578125" style="1" customWidth="1"/>
    <col min="15119" max="15119" width="12.140625" style="1" customWidth="1"/>
    <col min="15120" max="15354" width="9.140625" style="1"/>
    <col min="15355" max="15355" width="30.28515625" style="1" customWidth="1"/>
    <col min="15356" max="15356" width="11.42578125" style="1" bestFit="1" customWidth="1"/>
    <col min="15357" max="15357" width="5.42578125" style="1" bestFit="1" customWidth="1"/>
    <col min="15358" max="15358" width="8.85546875" style="1" customWidth="1"/>
    <col min="15359" max="15359" width="7.85546875" style="1" bestFit="1" customWidth="1"/>
    <col min="15360" max="15360" width="12.28515625" style="1" customWidth="1"/>
    <col min="15361" max="15361" width="11.42578125" style="1" customWidth="1"/>
    <col min="15362" max="15363" width="11.7109375" style="1" customWidth="1"/>
    <col min="15364" max="15365" width="11.28515625" style="1" customWidth="1"/>
    <col min="15366" max="15366" width="13.7109375" style="1" customWidth="1"/>
    <col min="15367" max="15367" width="12" style="1" customWidth="1"/>
    <col min="15368" max="15368" width="10.28515625" style="1" customWidth="1"/>
    <col min="15369" max="15369" width="9.5703125" style="1" bestFit="1" customWidth="1"/>
    <col min="15370" max="15370" width="11.140625" style="1" customWidth="1"/>
    <col min="15371" max="15371" width="12.42578125" style="1" customWidth="1"/>
    <col min="15372" max="15372" width="9.140625" style="1"/>
    <col min="15373" max="15373" width="10.85546875" style="1" customWidth="1"/>
    <col min="15374" max="15374" width="12.42578125" style="1" customWidth="1"/>
    <col min="15375" max="15375" width="12.140625" style="1" customWidth="1"/>
    <col min="15376" max="15610" width="9.140625" style="1"/>
    <col min="15611" max="15611" width="30.28515625" style="1" customWidth="1"/>
    <col min="15612" max="15612" width="11.42578125" style="1" bestFit="1" customWidth="1"/>
    <col min="15613" max="15613" width="5.42578125" style="1" bestFit="1" customWidth="1"/>
    <col min="15614" max="15614" width="8.85546875" style="1" customWidth="1"/>
    <col min="15615" max="15615" width="7.85546875" style="1" bestFit="1" customWidth="1"/>
    <col min="15616" max="15616" width="12.28515625" style="1" customWidth="1"/>
    <col min="15617" max="15617" width="11.42578125" style="1" customWidth="1"/>
    <col min="15618" max="15619" width="11.7109375" style="1" customWidth="1"/>
    <col min="15620" max="15621" width="11.28515625" style="1" customWidth="1"/>
    <col min="15622" max="15622" width="13.7109375" style="1" customWidth="1"/>
    <col min="15623" max="15623" width="12" style="1" customWidth="1"/>
    <col min="15624" max="15624" width="10.28515625" style="1" customWidth="1"/>
    <col min="15625" max="15625" width="9.5703125" style="1" bestFit="1" customWidth="1"/>
    <col min="15626" max="15626" width="11.140625" style="1" customWidth="1"/>
    <col min="15627" max="15627" width="12.42578125" style="1" customWidth="1"/>
    <col min="15628" max="15628" width="9.140625" style="1"/>
    <col min="15629" max="15629" width="10.85546875" style="1" customWidth="1"/>
    <col min="15630" max="15630" width="12.42578125" style="1" customWidth="1"/>
    <col min="15631" max="15631" width="12.140625" style="1" customWidth="1"/>
    <col min="15632" max="15866" width="9.140625" style="1"/>
    <col min="15867" max="15867" width="30.28515625" style="1" customWidth="1"/>
    <col min="15868" max="15868" width="11.42578125" style="1" bestFit="1" customWidth="1"/>
    <col min="15869" max="15869" width="5.42578125" style="1" bestFit="1" customWidth="1"/>
    <col min="15870" max="15870" width="8.85546875" style="1" customWidth="1"/>
    <col min="15871" max="15871" width="7.85546875" style="1" bestFit="1" customWidth="1"/>
    <col min="15872" max="15872" width="12.28515625" style="1" customWidth="1"/>
    <col min="15873" max="15873" width="11.42578125" style="1" customWidth="1"/>
    <col min="15874" max="15875" width="11.7109375" style="1" customWidth="1"/>
    <col min="15876" max="15877" width="11.28515625" style="1" customWidth="1"/>
    <col min="15878" max="15878" width="13.7109375" style="1" customWidth="1"/>
    <col min="15879" max="15879" width="12" style="1" customWidth="1"/>
    <col min="15880" max="15880" width="10.28515625" style="1" customWidth="1"/>
    <col min="15881" max="15881" width="9.5703125" style="1" bestFit="1" customWidth="1"/>
    <col min="15882" max="15882" width="11.140625" style="1" customWidth="1"/>
    <col min="15883" max="15883" width="12.42578125" style="1" customWidth="1"/>
    <col min="15884" max="15884" width="9.140625" style="1"/>
    <col min="15885" max="15885" width="10.85546875" style="1" customWidth="1"/>
    <col min="15886" max="15886" width="12.42578125" style="1" customWidth="1"/>
    <col min="15887" max="15887" width="12.140625" style="1" customWidth="1"/>
    <col min="15888" max="16122" width="9.140625" style="1"/>
    <col min="16123" max="16123" width="30.28515625" style="1" customWidth="1"/>
    <col min="16124" max="16124" width="11.42578125" style="1" bestFit="1" customWidth="1"/>
    <col min="16125" max="16125" width="5.42578125" style="1" bestFit="1" customWidth="1"/>
    <col min="16126" max="16126" width="8.85546875" style="1" customWidth="1"/>
    <col min="16127" max="16127" width="7.85546875" style="1" bestFit="1" customWidth="1"/>
    <col min="16128" max="16128" width="12.28515625" style="1" customWidth="1"/>
    <col min="16129" max="16129" width="11.42578125" style="1" customWidth="1"/>
    <col min="16130" max="16131" width="11.7109375" style="1" customWidth="1"/>
    <col min="16132" max="16133" width="11.28515625" style="1" customWidth="1"/>
    <col min="16134" max="16134" width="13.7109375" style="1" customWidth="1"/>
    <col min="16135" max="16135" width="12" style="1" customWidth="1"/>
    <col min="16136" max="16136" width="10.28515625" style="1" customWidth="1"/>
    <col min="16137" max="16137" width="9.5703125" style="1" bestFit="1" customWidth="1"/>
    <col min="16138" max="16138" width="11.140625" style="1" customWidth="1"/>
    <col min="16139" max="16139" width="12.42578125" style="1" customWidth="1"/>
    <col min="16140" max="16140" width="9.140625" style="1"/>
    <col min="16141" max="16141" width="10.85546875" style="1" customWidth="1"/>
    <col min="16142" max="16142" width="12.42578125" style="1" customWidth="1"/>
    <col min="16143" max="16143" width="12.140625" style="1" customWidth="1"/>
    <col min="16144" max="16384" width="9.140625" style="1"/>
  </cols>
  <sheetData>
    <row r="1" spans="1:18" ht="15.75">
      <c r="A1" s="5" t="s">
        <v>48</v>
      </c>
      <c r="B1" s="5"/>
      <c r="C1" s="5"/>
      <c r="D1" s="5"/>
      <c r="E1" s="5"/>
    </row>
    <row r="2" spans="1:18" ht="15.75">
      <c r="A2" s="100" t="s">
        <v>19</v>
      </c>
      <c r="B2" s="5"/>
      <c r="C2" s="5"/>
      <c r="D2" s="5"/>
      <c r="E2" s="5"/>
      <c r="J2" s="218" t="s">
        <v>44</v>
      </c>
    </row>
    <row r="3" spans="1:18" ht="15.75">
      <c r="A3" s="6"/>
      <c r="B3" s="6"/>
      <c r="C3" s="6"/>
      <c r="D3" s="6"/>
      <c r="E3" s="21"/>
    </row>
    <row r="4" spans="1:18" ht="38.25">
      <c r="A4" s="97" t="s">
        <v>14</v>
      </c>
      <c r="B4" s="99" t="s">
        <v>16</v>
      </c>
      <c r="C4" s="95" t="s">
        <v>15</v>
      </c>
      <c r="D4" s="96" t="s">
        <v>17</v>
      </c>
      <c r="E4" s="98" t="s">
        <v>0</v>
      </c>
      <c r="F4" s="25" t="s">
        <v>150</v>
      </c>
      <c r="G4" s="26" t="s">
        <v>9</v>
      </c>
      <c r="H4" s="27" t="s">
        <v>10</v>
      </c>
      <c r="I4" s="27" t="s">
        <v>11</v>
      </c>
      <c r="J4" s="28" t="s">
        <v>12</v>
      </c>
      <c r="K4" s="27" t="s">
        <v>13</v>
      </c>
      <c r="L4" s="27" t="s">
        <v>5</v>
      </c>
      <c r="M4" s="27" t="s">
        <v>6</v>
      </c>
      <c r="N4" s="29" t="s">
        <v>7</v>
      </c>
      <c r="O4" s="27" t="s">
        <v>8</v>
      </c>
      <c r="P4" s="30" t="s">
        <v>1</v>
      </c>
      <c r="Q4" s="27" t="s">
        <v>2</v>
      </c>
      <c r="R4" s="28" t="s">
        <v>3</v>
      </c>
    </row>
    <row r="5" spans="1:18" ht="13.5" thickBot="1">
      <c r="A5" s="15"/>
      <c r="B5" s="16"/>
      <c r="C5" s="23"/>
      <c r="D5" s="23"/>
      <c r="E5" s="17"/>
      <c r="F5" s="31"/>
      <c r="G5" s="32"/>
      <c r="H5" s="18"/>
      <c r="I5" s="18"/>
      <c r="J5" s="18"/>
      <c r="K5" s="18"/>
      <c r="L5" s="18"/>
      <c r="M5" s="18"/>
      <c r="N5" s="33"/>
      <c r="O5" s="18"/>
      <c r="P5" s="18"/>
      <c r="Q5" s="18"/>
      <c r="R5" s="18"/>
    </row>
    <row r="6" spans="1:18" ht="38.25">
      <c r="A6" s="308" t="s">
        <v>52</v>
      </c>
      <c r="B6" s="303"/>
      <c r="C6" s="304"/>
      <c r="D6" s="310" t="s">
        <v>157</v>
      </c>
      <c r="E6" s="309">
        <v>2239</v>
      </c>
      <c r="F6" s="254">
        <f>SUM(G6:R6)</f>
        <v>1600</v>
      </c>
      <c r="G6" s="305"/>
      <c r="H6" s="306"/>
      <c r="I6" s="306"/>
      <c r="J6" s="306"/>
      <c r="K6" s="306"/>
      <c r="L6" s="306"/>
      <c r="M6" s="306"/>
      <c r="N6" s="307"/>
      <c r="O6" s="306"/>
      <c r="P6" s="306"/>
      <c r="Q6" s="306"/>
      <c r="R6" s="153">
        <v>1600</v>
      </c>
    </row>
    <row r="7" spans="1:18">
      <c r="A7" s="323" t="s">
        <v>169</v>
      </c>
      <c r="B7" s="324"/>
      <c r="C7" s="325"/>
      <c r="D7" s="326" t="s">
        <v>170</v>
      </c>
      <c r="E7" s="327">
        <v>9141</v>
      </c>
      <c r="F7" s="328">
        <f>SUM(G7:R7)</f>
        <v>77500</v>
      </c>
      <c r="G7" s="329"/>
      <c r="H7" s="330"/>
      <c r="I7" s="330"/>
      <c r="J7" s="330"/>
      <c r="K7" s="330"/>
      <c r="L7" s="330"/>
      <c r="M7" s="330"/>
      <c r="N7" s="331"/>
      <c r="O7" s="330"/>
      <c r="P7" s="330"/>
      <c r="Q7" s="330"/>
      <c r="R7" s="332">
        <v>77500</v>
      </c>
    </row>
    <row r="8" spans="1:18" s="4" customFormat="1" ht="51" customHeight="1">
      <c r="A8" s="74" t="s">
        <v>55</v>
      </c>
      <c r="B8" s="46"/>
      <c r="C8" s="44"/>
      <c r="D8" s="105"/>
      <c r="E8" s="35"/>
      <c r="F8" s="55"/>
      <c r="G8" s="4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</row>
    <row r="9" spans="1:18" s="4" customFormat="1" ht="38.25">
      <c r="A9" s="74" t="s">
        <v>57</v>
      </c>
      <c r="B9" s="46">
        <v>3000</v>
      </c>
      <c r="C9" s="44"/>
      <c r="D9" s="105" t="s">
        <v>46</v>
      </c>
      <c r="E9" s="35">
        <v>2239</v>
      </c>
      <c r="F9" s="55">
        <f>SUM(G9:R9)</f>
        <v>3000</v>
      </c>
      <c r="G9" s="46"/>
      <c r="H9" s="56"/>
      <c r="I9" s="56"/>
      <c r="J9" s="56"/>
      <c r="K9" s="56">
        <v>1500</v>
      </c>
      <c r="L9" s="56">
        <v>1500</v>
      </c>
      <c r="M9" s="56"/>
      <c r="N9" s="56"/>
      <c r="O9" s="56"/>
      <c r="P9" s="56"/>
      <c r="Q9" s="56"/>
      <c r="R9" s="56"/>
    </row>
    <row r="10" spans="1:18" s="4" customFormat="1">
      <c r="A10" s="74"/>
      <c r="B10" s="46"/>
      <c r="C10" s="44"/>
      <c r="D10" s="105"/>
      <c r="E10" s="35">
        <v>2239</v>
      </c>
      <c r="F10" s="55">
        <f t="shared" ref="F10" si="0">SUM(G10:R10)</f>
        <v>0</v>
      </c>
      <c r="G10" s="4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</row>
    <row r="11" spans="1:18" s="4" customFormat="1" hidden="1">
      <c r="A11" s="74"/>
      <c r="B11" s="46"/>
      <c r="C11" s="44"/>
      <c r="D11" s="105"/>
      <c r="E11" s="35">
        <v>2239</v>
      </c>
      <c r="F11" s="55">
        <f t="shared" ref="F11:F55" si="1">SUM(G11:R11)</f>
        <v>0</v>
      </c>
      <c r="G11" s="4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</row>
    <row r="12" spans="1:18" s="4" customFormat="1" hidden="1">
      <c r="A12" s="74"/>
      <c r="B12" s="46"/>
      <c r="C12" s="44"/>
      <c r="D12" s="105"/>
      <c r="E12" s="35">
        <v>2239</v>
      </c>
      <c r="F12" s="55">
        <f t="shared" si="1"/>
        <v>0</v>
      </c>
      <c r="G12" s="4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</row>
    <row r="13" spans="1:18" s="4" customFormat="1" hidden="1">
      <c r="A13" s="74"/>
      <c r="B13" s="46"/>
      <c r="C13" s="44"/>
      <c r="D13" s="105"/>
      <c r="E13" s="35"/>
      <c r="F13" s="55">
        <f t="shared" si="1"/>
        <v>0</v>
      </c>
      <c r="G13" s="4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</row>
    <row r="14" spans="1:18" s="4" customFormat="1" hidden="1">
      <c r="A14" s="74"/>
      <c r="B14" s="46"/>
      <c r="C14" s="44"/>
      <c r="D14" s="105"/>
      <c r="E14" s="35"/>
      <c r="F14" s="55">
        <f>SUM(G14:R14)</f>
        <v>0</v>
      </c>
      <c r="G14" s="4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</row>
    <row r="15" spans="1:18" s="4" customFormat="1">
      <c r="A15" s="222" t="s">
        <v>58</v>
      </c>
      <c r="B15" s="223">
        <v>10000</v>
      </c>
      <c r="C15" s="224"/>
      <c r="D15" s="225"/>
      <c r="E15" s="226">
        <v>2231</v>
      </c>
      <c r="F15" s="227">
        <f>SUM(G15:R15)</f>
        <v>2702.04</v>
      </c>
      <c r="G15" s="257"/>
      <c r="H15" s="258"/>
      <c r="I15" s="258"/>
      <c r="J15" s="258">
        <f>SUM(J16:J25)</f>
        <v>2702.04</v>
      </c>
      <c r="K15" s="258"/>
      <c r="L15" s="258"/>
      <c r="M15" s="258"/>
      <c r="N15" s="258"/>
      <c r="O15" s="258"/>
      <c r="P15" s="258"/>
      <c r="Q15" s="258"/>
      <c r="R15" s="258"/>
    </row>
    <row r="16" spans="1:18" s="4" customFormat="1">
      <c r="A16" s="256" t="s">
        <v>69</v>
      </c>
      <c r="B16" s="223"/>
      <c r="C16" s="224"/>
      <c r="D16" s="225"/>
      <c r="E16" s="226">
        <v>2231</v>
      </c>
      <c r="F16" s="227"/>
      <c r="G16" s="223"/>
      <c r="H16" s="228"/>
      <c r="I16" s="228"/>
      <c r="J16" s="228">
        <v>62</v>
      </c>
      <c r="K16" s="228"/>
      <c r="L16" s="228"/>
      <c r="M16" s="228"/>
      <c r="N16" s="228"/>
      <c r="O16" s="228"/>
      <c r="P16" s="228"/>
      <c r="Q16" s="228"/>
      <c r="R16" s="228"/>
    </row>
    <row r="17" spans="1:18" s="4" customFormat="1" ht="25.5">
      <c r="A17" s="256" t="s">
        <v>70</v>
      </c>
      <c r="B17" s="223"/>
      <c r="C17" s="224"/>
      <c r="D17" s="225"/>
      <c r="E17" s="226">
        <v>2231</v>
      </c>
      <c r="F17" s="227"/>
      <c r="G17" s="223"/>
      <c r="H17" s="228"/>
      <c r="I17" s="228"/>
      <c r="J17" s="228">
        <v>250</v>
      </c>
      <c r="K17" s="228"/>
      <c r="L17" s="228"/>
      <c r="M17" s="228"/>
      <c r="N17" s="228"/>
      <c r="O17" s="228"/>
      <c r="P17" s="228"/>
      <c r="Q17" s="228"/>
      <c r="R17" s="228"/>
    </row>
    <row r="18" spans="1:18" s="4" customFormat="1" ht="25.5">
      <c r="A18" s="256" t="s">
        <v>72</v>
      </c>
      <c r="B18" s="223"/>
      <c r="C18" s="224"/>
      <c r="D18" s="225" t="s">
        <v>71</v>
      </c>
      <c r="E18" s="226">
        <v>2231</v>
      </c>
      <c r="F18" s="227"/>
      <c r="G18" s="223"/>
      <c r="H18" s="228"/>
      <c r="I18" s="228"/>
      <c r="J18" s="228">
        <v>242.1</v>
      </c>
      <c r="K18" s="228"/>
      <c r="L18" s="228"/>
      <c r="M18" s="228"/>
      <c r="N18" s="228"/>
      <c r="O18" s="228"/>
      <c r="P18" s="228"/>
      <c r="Q18" s="228"/>
      <c r="R18" s="228"/>
    </row>
    <row r="19" spans="1:18" s="4" customFormat="1" ht="25.5">
      <c r="A19" s="256" t="s">
        <v>73</v>
      </c>
      <c r="B19" s="223"/>
      <c r="C19" s="224"/>
      <c r="D19" s="225" t="s">
        <v>74</v>
      </c>
      <c r="E19" s="226">
        <v>2231</v>
      </c>
      <c r="F19" s="227"/>
      <c r="G19" s="223"/>
      <c r="H19" s="228"/>
      <c r="I19" s="228"/>
      <c r="J19" s="228">
        <v>577.6</v>
      </c>
      <c r="K19" s="228"/>
      <c r="L19" s="228"/>
      <c r="M19" s="228"/>
      <c r="N19" s="228"/>
      <c r="O19" s="228"/>
      <c r="P19" s="228"/>
      <c r="Q19" s="228"/>
      <c r="R19" s="228"/>
    </row>
    <row r="20" spans="1:18" s="4" customFormat="1">
      <c r="A20" s="256" t="s">
        <v>78</v>
      </c>
      <c r="B20" s="223"/>
      <c r="C20" s="224"/>
      <c r="D20" s="225"/>
      <c r="E20" s="226">
        <v>2231</v>
      </c>
      <c r="F20" s="227"/>
      <c r="G20" s="223"/>
      <c r="H20" s="228"/>
      <c r="I20" s="228"/>
      <c r="J20" s="228">
        <v>56</v>
      </c>
      <c r="K20" s="228"/>
      <c r="L20" s="228"/>
      <c r="M20" s="228"/>
      <c r="N20" s="228"/>
      <c r="O20" s="228"/>
      <c r="P20" s="228"/>
      <c r="Q20" s="228"/>
      <c r="R20" s="228"/>
    </row>
    <row r="21" spans="1:18" s="4" customFormat="1">
      <c r="A21" s="256" t="s">
        <v>81</v>
      </c>
      <c r="B21" s="223"/>
      <c r="C21" s="224"/>
      <c r="D21" s="225" t="s">
        <v>79</v>
      </c>
      <c r="E21" s="226">
        <v>2231</v>
      </c>
      <c r="F21" s="227"/>
      <c r="G21" s="223"/>
      <c r="H21" s="228"/>
      <c r="I21" s="228"/>
      <c r="J21" s="228">
        <v>240</v>
      </c>
      <c r="K21" s="228"/>
      <c r="L21" s="228"/>
      <c r="M21" s="228"/>
      <c r="N21" s="228"/>
      <c r="O21" s="228"/>
      <c r="P21" s="228"/>
      <c r="Q21" s="228"/>
      <c r="R21" s="228"/>
    </row>
    <row r="22" spans="1:18" s="4" customFormat="1">
      <c r="A22" s="256" t="s">
        <v>82</v>
      </c>
      <c r="B22" s="223"/>
      <c r="C22" s="224"/>
      <c r="D22" s="225" t="s">
        <v>80</v>
      </c>
      <c r="E22" s="226">
        <v>2231</v>
      </c>
      <c r="F22" s="227"/>
      <c r="G22" s="223"/>
      <c r="H22" s="228"/>
      <c r="I22" s="228"/>
      <c r="J22" s="228">
        <v>518.09</v>
      </c>
      <c r="K22" s="228"/>
      <c r="L22" s="228"/>
      <c r="M22" s="228"/>
      <c r="N22" s="228"/>
      <c r="O22" s="228"/>
      <c r="P22" s="228"/>
      <c r="Q22" s="228"/>
      <c r="R22" s="228"/>
    </row>
    <row r="23" spans="1:18" s="4" customFormat="1" ht="38.25">
      <c r="A23" s="256" t="s">
        <v>83</v>
      </c>
      <c r="B23" s="223"/>
      <c r="C23" s="224">
        <v>756.25</v>
      </c>
      <c r="D23" s="225" t="s">
        <v>77</v>
      </c>
      <c r="E23" s="226">
        <v>2231</v>
      </c>
      <c r="F23" s="227"/>
      <c r="G23" s="223"/>
      <c r="H23" s="228"/>
      <c r="I23" s="228"/>
      <c r="J23" s="228">
        <v>756.25</v>
      </c>
      <c r="K23" s="228"/>
      <c r="L23" s="228"/>
      <c r="M23" s="228"/>
      <c r="N23" s="228"/>
      <c r="O23" s="228"/>
      <c r="P23" s="228"/>
      <c r="Q23" s="228"/>
      <c r="R23" s="228"/>
    </row>
    <row r="24" spans="1:18" s="4" customFormat="1" ht="25.5">
      <c r="A24" s="147" t="s">
        <v>75</v>
      </c>
      <c r="B24" s="46"/>
      <c r="C24" s="44">
        <v>7297.96</v>
      </c>
      <c r="D24" s="105" t="s">
        <v>76</v>
      </c>
      <c r="E24" s="35">
        <v>2239</v>
      </c>
      <c r="F24" s="55">
        <f>SUM(G24:R24)</f>
        <v>7297.96</v>
      </c>
      <c r="G24" s="46"/>
      <c r="H24" s="56"/>
      <c r="I24" s="56"/>
      <c r="J24" s="56"/>
      <c r="K24" s="56">
        <v>3000</v>
      </c>
      <c r="L24" s="56"/>
      <c r="M24" s="56"/>
      <c r="N24" s="56"/>
      <c r="O24" s="56"/>
      <c r="P24" s="56"/>
      <c r="Q24" s="56">
        <v>3000</v>
      </c>
      <c r="R24" s="56">
        <v>1297.96</v>
      </c>
    </row>
    <row r="25" spans="1:18" s="4" customFormat="1">
      <c r="A25" s="222"/>
      <c r="B25" s="223"/>
      <c r="C25" s="224"/>
      <c r="D25" s="225"/>
      <c r="E25" s="226"/>
      <c r="F25" s="227"/>
      <c r="G25" s="223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</row>
    <row r="26" spans="1:18" s="4" customFormat="1" ht="51">
      <c r="A26" s="222" t="s">
        <v>59</v>
      </c>
      <c r="B26" s="223">
        <v>3500</v>
      </c>
      <c r="C26" s="224"/>
      <c r="D26" s="225" t="s">
        <v>168</v>
      </c>
      <c r="E26" s="226">
        <v>2231</v>
      </c>
      <c r="F26" s="227">
        <f>SUM(G26:R26)</f>
        <v>2811.05</v>
      </c>
      <c r="G26" s="223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>
        <f>120+2571.05+120</f>
        <v>2811.05</v>
      </c>
    </row>
    <row r="27" spans="1:18" ht="25.5" customHeight="1">
      <c r="A27" s="346" t="s">
        <v>124</v>
      </c>
      <c r="B27" s="263"/>
      <c r="C27" s="264"/>
      <c r="D27" s="264"/>
      <c r="E27" s="278">
        <v>2121</v>
      </c>
      <c r="F27" s="279">
        <f>SUM(G27:R27)</f>
        <v>200.1</v>
      </c>
      <c r="G27" s="265"/>
      <c r="H27" s="266"/>
      <c r="I27" s="266"/>
      <c r="J27" s="266"/>
      <c r="K27" s="266"/>
      <c r="L27" s="266"/>
      <c r="M27" s="267">
        <v>200.1</v>
      </c>
      <c r="N27" s="268"/>
      <c r="O27" s="266"/>
      <c r="P27" s="266"/>
      <c r="Q27" s="266"/>
      <c r="R27" s="266"/>
    </row>
    <row r="28" spans="1:18">
      <c r="A28" s="347"/>
      <c r="B28" s="269"/>
      <c r="C28" s="270"/>
      <c r="D28" s="270"/>
      <c r="E28" s="280">
        <v>2122</v>
      </c>
      <c r="F28" s="281">
        <f>SUM(G28:R28)</f>
        <v>1850.33</v>
      </c>
      <c r="G28" s="271"/>
      <c r="H28" s="272"/>
      <c r="I28" s="272"/>
      <c r="J28" s="272"/>
      <c r="K28" s="272"/>
      <c r="L28" s="272"/>
      <c r="M28" s="273">
        <v>1670.33</v>
      </c>
      <c r="N28" s="274"/>
      <c r="O28" s="277">
        <f>87.2+92.8</f>
        <v>180</v>
      </c>
      <c r="P28" s="272"/>
      <c r="Q28" s="272"/>
      <c r="R28" s="272"/>
    </row>
    <row r="29" spans="1:18" s="4" customFormat="1">
      <c r="A29" s="222" t="s">
        <v>125</v>
      </c>
      <c r="B29" s="223"/>
      <c r="C29" s="224"/>
      <c r="D29" s="225"/>
      <c r="E29" s="226"/>
      <c r="F29" s="227"/>
      <c r="G29" s="223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</row>
    <row r="30" spans="1:18" s="4" customFormat="1">
      <c r="A30" s="222" t="s">
        <v>128</v>
      </c>
      <c r="B30" s="223"/>
      <c r="C30" s="224"/>
      <c r="D30" s="225" t="s">
        <v>129</v>
      </c>
      <c r="E30" s="226">
        <v>2231</v>
      </c>
      <c r="F30" s="227">
        <f>SUM(G30:R30)</f>
        <v>1200.93</v>
      </c>
      <c r="G30" s="223"/>
      <c r="H30" s="228"/>
      <c r="I30" s="228"/>
      <c r="J30" s="228"/>
      <c r="K30" s="228"/>
      <c r="L30" s="228"/>
      <c r="M30" s="228"/>
      <c r="N30" s="228"/>
      <c r="O30" s="228">
        <v>1200.93</v>
      </c>
      <c r="P30" s="228"/>
      <c r="Q30" s="228"/>
      <c r="R30" s="228"/>
    </row>
    <row r="31" spans="1:18" s="4" customFormat="1" ht="38.25">
      <c r="A31" s="222" t="s">
        <v>131</v>
      </c>
      <c r="B31" s="223"/>
      <c r="C31" s="224"/>
      <c r="D31" s="225" t="s">
        <v>130</v>
      </c>
      <c r="E31" s="226">
        <v>2231</v>
      </c>
      <c r="F31" s="227">
        <f>SUM(G31:R31)</f>
        <v>995.83</v>
      </c>
      <c r="G31" s="223"/>
      <c r="H31" s="228"/>
      <c r="I31" s="228"/>
      <c r="J31" s="228"/>
      <c r="K31" s="228"/>
      <c r="L31" s="228"/>
      <c r="M31" s="228"/>
      <c r="N31" s="228"/>
      <c r="O31" s="228">
        <v>496.1</v>
      </c>
      <c r="P31" s="228"/>
      <c r="Q31" s="228">
        <v>499.73</v>
      </c>
      <c r="R31" s="228"/>
    </row>
    <row r="32" spans="1:18" s="4" customFormat="1">
      <c r="A32" s="222" t="s">
        <v>135</v>
      </c>
      <c r="B32" s="223"/>
      <c r="C32" s="224"/>
      <c r="D32" s="225" t="s">
        <v>134</v>
      </c>
      <c r="E32" s="226">
        <v>2231</v>
      </c>
      <c r="F32" s="227">
        <f>SUM(G32:R32)</f>
        <v>1176.5999999999999</v>
      </c>
      <c r="G32" s="223"/>
      <c r="H32" s="228"/>
      <c r="I32" s="228"/>
      <c r="J32" s="228"/>
      <c r="K32" s="228"/>
      <c r="L32" s="228"/>
      <c r="M32" s="228"/>
      <c r="N32" s="228"/>
      <c r="O32" s="228"/>
      <c r="P32" s="228">
        <v>588.29999999999995</v>
      </c>
      <c r="Q32" s="228">
        <v>588.29999999999995</v>
      </c>
      <c r="R32" s="228"/>
    </row>
    <row r="33" spans="1:18" s="4" customFormat="1" ht="38.25">
      <c r="A33" s="290" t="s">
        <v>132</v>
      </c>
      <c r="B33" s="291"/>
      <c r="C33" s="292"/>
      <c r="D33" s="293" t="s">
        <v>133</v>
      </c>
      <c r="E33" s="294">
        <v>1150</v>
      </c>
      <c r="F33" s="295">
        <f>SUM(G33:R33)</f>
        <v>500</v>
      </c>
      <c r="G33" s="291"/>
      <c r="H33" s="296"/>
      <c r="I33" s="296"/>
      <c r="J33" s="296"/>
      <c r="K33" s="296"/>
      <c r="L33" s="296"/>
      <c r="M33" s="296"/>
      <c r="N33" s="296"/>
      <c r="O33" s="296"/>
      <c r="P33" s="296">
        <v>500</v>
      </c>
      <c r="Q33" s="296"/>
      <c r="R33" s="296"/>
    </row>
    <row r="34" spans="1:18" s="4" customFormat="1">
      <c r="A34" s="183" t="s">
        <v>136</v>
      </c>
      <c r="B34" s="184"/>
      <c r="C34" s="185"/>
      <c r="D34" s="186"/>
      <c r="E34" s="187">
        <v>2314</v>
      </c>
      <c r="F34" s="188">
        <f t="shared" si="1"/>
        <v>217</v>
      </c>
      <c r="G34" s="184"/>
      <c r="H34" s="189"/>
      <c r="I34" s="189"/>
      <c r="J34" s="189"/>
      <c r="K34" s="189"/>
      <c r="L34" s="189"/>
      <c r="M34" s="189"/>
      <c r="N34" s="189"/>
      <c r="O34" s="189"/>
      <c r="P34" s="189">
        <v>217</v>
      </c>
      <c r="Q34" s="189"/>
      <c r="R34" s="189"/>
    </row>
    <row r="35" spans="1:18" s="4" customFormat="1" ht="25.5">
      <c r="A35" s="242" t="s">
        <v>142</v>
      </c>
      <c r="B35" s="322"/>
      <c r="C35" s="244"/>
      <c r="D35" s="245"/>
      <c r="E35" s="246">
        <v>3263</v>
      </c>
      <c r="F35" s="247">
        <f t="shared" si="1"/>
        <v>23994</v>
      </c>
      <c r="G35" s="322"/>
      <c r="H35" s="248"/>
      <c r="I35" s="248"/>
      <c r="J35" s="248"/>
      <c r="K35" s="248"/>
      <c r="L35" s="248"/>
      <c r="M35" s="248"/>
      <c r="N35" s="248"/>
      <c r="O35" s="248"/>
      <c r="P35" s="248"/>
      <c r="Q35" s="248"/>
      <c r="R35" s="248">
        <v>23994</v>
      </c>
    </row>
    <row r="36" spans="1:18" s="4" customFormat="1" ht="25.5">
      <c r="A36" s="249" t="s">
        <v>143</v>
      </c>
      <c r="B36" s="250"/>
      <c r="C36" s="251"/>
      <c r="D36" s="252"/>
      <c r="E36" s="253"/>
      <c r="F36" s="254">
        <f>SUM(G36:R36)</f>
        <v>78590.83</v>
      </c>
      <c r="G36" s="250"/>
      <c r="H36" s="153"/>
      <c r="I36" s="153"/>
      <c r="J36" s="153"/>
      <c r="K36" s="153"/>
      <c r="L36" s="153"/>
      <c r="M36" s="153"/>
      <c r="N36" s="153"/>
      <c r="O36" s="153"/>
      <c r="P36" s="153"/>
      <c r="Q36" s="153">
        <f>SUM(Q37:Q40)</f>
        <v>14966.5</v>
      </c>
      <c r="R36" s="153">
        <f>SUM(R37:R41)</f>
        <v>63624.33</v>
      </c>
    </row>
    <row r="37" spans="1:18" s="4" customFormat="1">
      <c r="A37" s="249" t="s">
        <v>144</v>
      </c>
      <c r="B37" s="250"/>
      <c r="C37" s="251"/>
      <c r="D37" s="252" t="s">
        <v>145</v>
      </c>
      <c r="E37" s="253">
        <v>2239</v>
      </c>
      <c r="F37" s="254"/>
      <c r="G37" s="250"/>
      <c r="H37" s="153"/>
      <c r="I37" s="153"/>
      <c r="J37" s="153"/>
      <c r="K37" s="153"/>
      <c r="L37" s="153"/>
      <c r="M37" s="153"/>
      <c r="N37" s="153"/>
      <c r="O37" s="153"/>
      <c r="P37" s="153"/>
      <c r="Q37" s="153">
        <v>1303.53</v>
      </c>
      <c r="R37" s="153">
        <f>1593.21+1448.37</f>
        <v>3041.58</v>
      </c>
    </row>
    <row r="38" spans="1:18" s="4" customFormat="1" ht="25.5">
      <c r="A38" s="249"/>
      <c r="B38" s="250"/>
      <c r="C38" s="251"/>
      <c r="D38" s="252" t="s">
        <v>146</v>
      </c>
      <c r="E38" s="253">
        <v>2239</v>
      </c>
      <c r="F38" s="254"/>
      <c r="G38" s="250"/>
      <c r="H38" s="153"/>
      <c r="I38" s="153"/>
      <c r="J38" s="153"/>
      <c r="K38" s="153"/>
      <c r="L38" s="153"/>
      <c r="M38" s="153"/>
      <c r="N38" s="153"/>
      <c r="O38" s="153"/>
      <c r="P38" s="153"/>
      <c r="Q38" s="153">
        <v>3062.41</v>
      </c>
      <c r="R38" s="153">
        <v>10758.18</v>
      </c>
    </row>
    <row r="39" spans="1:18" s="4" customFormat="1" ht="25.5">
      <c r="A39" s="249"/>
      <c r="B39" s="250"/>
      <c r="C39" s="251"/>
      <c r="D39" s="252" t="s">
        <v>147</v>
      </c>
      <c r="E39" s="253">
        <v>2239</v>
      </c>
      <c r="F39" s="254"/>
      <c r="G39" s="250"/>
      <c r="H39" s="153"/>
      <c r="I39" s="153"/>
      <c r="J39" s="153"/>
      <c r="K39" s="153"/>
      <c r="L39" s="153"/>
      <c r="M39" s="153"/>
      <c r="N39" s="153"/>
      <c r="O39" s="153"/>
      <c r="P39" s="153"/>
      <c r="Q39" s="153">
        <v>2193</v>
      </c>
      <c r="R39" s="153">
        <v>5117.0200000000004</v>
      </c>
    </row>
    <row r="40" spans="1:18" s="4" customFormat="1">
      <c r="A40" s="249"/>
      <c r="B40" s="250"/>
      <c r="C40" s="251"/>
      <c r="D40" s="252" t="s">
        <v>148</v>
      </c>
      <c r="E40" s="253">
        <v>2239</v>
      </c>
      <c r="F40" s="254"/>
      <c r="G40" s="250"/>
      <c r="H40" s="153"/>
      <c r="I40" s="153"/>
      <c r="J40" s="153"/>
      <c r="K40" s="153"/>
      <c r="L40" s="153"/>
      <c r="M40" s="153"/>
      <c r="N40" s="153"/>
      <c r="O40" s="153"/>
      <c r="P40" s="153"/>
      <c r="Q40" s="153">
        <v>8407.56</v>
      </c>
      <c r="R40" s="153">
        <v>8407.5499999999993</v>
      </c>
    </row>
    <row r="41" spans="1:18" s="4" customFormat="1" ht="25.5">
      <c r="A41" s="249" t="s">
        <v>173</v>
      </c>
      <c r="B41" s="250"/>
      <c r="C41" s="251"/>
      <c r="D41" s="252" t="s">
        <v>174</v>
      </c>
      <c r="E41" s="253">
        <v>2239</v>
      </c>
      <c r="F41" s="254"/>
      <c r="G41" s="250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>
        <v>36300</v>
      </c>
    </row>
    <row r="42" spans="1:18" s="4" customFormat="1" ht="25.5">
      <c r="A42" s="249" t="s">
        <v>66</v>
      </c>
      <c r="B42" s="250">
        <v>90000</v>
      </c>
      <c r="C42" s="251"/>
      <c r="D42" s="252"/>
      <c r="E42" s="253">
        <v>2239</v>
      </c>
      <c r="F42" s="254">
        <f>SUM(G42:R42)</f>
        <v>98548.450000000012</v>
      </c>
      <c r="G42" s="250">
        <f>G43+G44</f>
        <v>0</v>
      </c>
      <c r="H42" s="153">
        <f t="shared" ref="H42:R42" si="2">H43+H44</f>
        <v>0</v>
      </c>
      <c r="I42" s="153">
        <f t="shared" si="2"/>
        <v>0</v>
      </c>
      <c r="J42" s="153">
        <f t="shared" si="2"/>
        <v>0</v>
      </c>
      <c r="K42" s="153">
        <f t="shared" si="2"/>
        <v>0</v>
      </c>
      <c r="L42" s="153">
        <f t="shared" si="2"/>
        <v>1452</v>
      </c>
      <c r="M42" s="153">
        <f t="shared" si="2"/>
        <v>0</v>
      </c>
      <c r="N42" s="153">
        <f t="shared" si="2"/>
        <v>0</v>
      </c>
      <c r="O42" s="153">
        <f t="shared" si="2"/>
        <v>17653.900000000001</v>
      </c>
      <c r="P42" s="153">
        <f t="shared" si="2"/>
        <v>0</v>
      </c>
      <c r="Q42" s="153">
        <f t="shared" si="2"/>
        <v>0</v>
      </c>
      <c r="R42" s="153">
        <f t="shared" si="2"/>
        <v>79442.55</v>
      </c>
    </row>
    <row r="43" spans="1:18" s="4" customFormat="1" ht="25.5">
      <c r="A43" s="249" t="s">
        <v>117</v>
      </c>
      <c r="B43" s="250"/>
      <c r="C43" s="251"/>
      <c r="D43" s="252" t="s">
        <v>118</v>
      </c>
      <c r="E43" s="253"/>
      <c r="F43" s="254"/>
      <c r="G43" s="250"/>
      <c r="H43" s="153"/>
      <c r="I43" s="153"/>
      <c r="J43" s="153"/>
      <c r="K43" s="153"/>
      <c r="L43" s="153">
        <v>1452</v>
      </c>
      <c r="M43" s="153"/>
      <c r="N43" s="153"/>
      <c r="O43" s="153"/>
      <c r="P43" s="153"/>
      <c r="Q43" s="153"/>
      <c r="R43" s="153"/>
    </row>
    <row r="44" spans="1:18" s="4" customFormat="1" ht="25.5">
      <c r="A44" s="249" t="s">
        <v>127</v>
      </c>
      <c r="B44" s="250"/>
      <c r="C44" s="251"/>
      <c r="D44" s="252" t="s">
        <v>126</v>
      </c>
      <c r="E44" s="253"/>
      <c r="F44" s="254"/>
      <c r="G44" s="250"/>
      <c r="H44" s="153"/>
      <c r="I44" s="153"/>
      <c r="J44" s="153"/>
      <c r="K44" s="153"/>
      <c r="L44" s="153"/>
      <c r="M44" s="153"/>
      <c r="N44" s="153"/>
      <c r="O44" s="153">
        <v>17653.900000000001</v>
      </c>
      <c r="P44" s="153"/>
      <c r="Q44" s="153"/>
      <c r="R44" s="153">
        <v>79442.55</v>
      </c>
    </row>
    <row r="45" spans="1:18" s="4" customFormat="1" ht="25.5">
      <c r="A45" s="242" t="s">
        <v>67</v>
      </c>
      <c r="B45" s="243">
        <v>37628</v>
      </c>
      <c r="C45" s="244">
        <v>37628</v>
      </c>
      <c r="D45" s="245" t="s">
        <v>65</v>
      </c>
      <c r="E45" s="246">
        <v>3263</v>
      </c>
      <c r="F45" s="247">
        <f t="shared" si="1"/>
        <v>37628</v>
      </c>
      <c r="G45" s="243"/>
      <c r="H45" s="248"/>
      <c r="I45" s="248">
        <v>7525.6</v>
      </c>
      <c r="J45" s="248"/>
      <c r="K45" s="248"/>
      <c r="L45" s="248"/>
      <c r="M45" s="248">
        <v>11288.4</v>
      </c>
      <c r="N45" s="248"/>
      <c r="O45" s="248"/>
      <c r="P45" s="248">
        <v>11288.4</v>
      </c>
      <c r="Q45" s="248"/>
      <c r="R45" s="248">
        <v>7525.6</v>
      </c>
    </row>
    <row r="46" spans="1:18" s="4" customFormat="1" ht="38.25">
      <c r="A46" s="242" t="s">
        <v>56</v>
      </c>
      <c r="B46" s="343">
        <v>35400</v>
      </c>
      <c r="C46" s="244">
        <v>14000</v>
      </c>
      <c r="D46" s="245" t="s">
        <v>64</v>
      </c>
      <c r="E46" s="246">
        <v>3263</v>
      </c>
      <c r="F46" s="247">
        <f>SUM(G46:R46)</f>
        <v>14000</v>
      </c>
      <c r="G46" s="243"/>
      <c r="H46" s="248">
        <v>7000</v>
      </c>
      <c r="I46" s="248"/>
      <c r="J46" s="248">
        <v>6500</v>
      </c>
      <c r="K46" s="248"/>
      <c r="L46" s="248"/>
      <c r="M46" s="248"/>
      <c r="N46" s="248"/>
      <c r="O46" s="248"/>
      <c r="P46" s="248"/>
      <c r="Q46" s="248"/>
      <c r="R46" s="248">
        <v>500</v>
      </c>
    </row>
    <row r="47" spans="1:18" s="4" customFormat="1" ht="38.25">
      <c r="A47" s="242"/>
      <c r="B47" s="344"/>
      <c r="C47" s="244">
        <v>7956</v>
      </c>
      <c r="D47" s="245" t="s">
        <v>88</v>
      </c>
      <c r="E47" s="246">
        <v>3263</v>
      </c>
      <c r="F47" s="247">
        <f>SUM(G47:R47)</f>
        <v>7956.0000000000009</v>
      </c>
      <c r="G47" s="255"/>
      <c r="H47" s="248"/>
      <c r="I47" s="248"/>
      <c r="J47" s="248">
        <v>2386.8000000000002</v>
      </c>
      <c r="K47" s="248"/>
      <c r="L47" s="248"/>
      <c r="M47" s="248">
        <v>2386.8000000000002</v>
      </c>
      <c r="N47" s="248"/>
      <c r="O47" s="248"/>
      <c r="P47" s="248">
        <v>2386.8000000000002</v>
      </c>
      <c r="Q47" s="248"/>
      <c r="R47" s="248">
        <v>795.6</v>
      </c>
    </row>
    <row r="48" spans="1:18" s="4" customFormat="1">
      <c r="A48" s="242"/>
      <c r="B48" s="344"/>
      <c r="C48" s="244">
        <v>3202.6</v>
      </c>
      <c r="D48" s="245" t="s">
        <v>89</v>
      </c>
      <c r="E48" s="246">
        <v>3263</v>
      </c>
      <c r="F48" s="247">
        <f>SUM(G48:R48)</f>
        <v>3188</v>
      </c>
      <c r="G48" s="259"/>
      <c r="H48" s="248"/>
      <c r="I48" s="248"/>
      <c r="J48" s="248"/>
      <c r="K48" s="248">
        <v>2500</v>
      </c>
      <c r="L48" s="248"/>
      <c r="M48" s="248"/>
      <c r="N48" s="248"/>
      <c r="O48" s="248">
        <v>688</v>
      </c>
      <c r="P48" s="248"/>
      <c r="Q48" s="248"/>
      <c r="R48" s="248"/>
    </row>
    <row r="49" spans="1:18" s="4" customFormat="1" ht="25.5">
      <c r="A49" s="242"/>
      <c r="B49" s="344"/>
      <c r="C49" s="244">
        <v>5280</v>
      </c>
      <c r="D49" s="245" t="s">
        <v>90</v>
      </c>
      <c r="E49" s="246">
        <v>3263</v>
      </c>
      <c r="F49" s="247">
        <f>SUM(G49:R49)</f>
        <v>3373.25</v>
      </c>
      <c r="G49" s="255"/>
      <c r="H49" s="248"/>
      <c r="I49" s="248"/>
      <c r="J49" s="248"/>
      <c r="K49" s="248">
        <v>1584</v>
      </c>
      <c r="L49" s="248"/>
      <c r="M49" s="248"/>
      <c r="N49" s="248"/>
      <c r="O49" s="248">
        <v>1584</v>
      </c>
      <c r="P49" s="248">
        <v>1584</v>
      </c>
      <c r="Q49" s="248"/>
      <c r="R49" s="248">
        <v>-1378.75</v>
      </c>
    </row>
    <row r="50" spans="1:18" s="4" customFormat="1" ht="25.5">
      <c r="A50" s="242"/>
      <c r="B50" s="344"/>
      <c r="C50" s="244">
        <v>2926</v>
      </c>
      <c r="D50" s="245" t="s">
        <v>91</v>
      </c>
      <c r="E50" s="246">
        <v>3263</v>
      </c>
      <c r="F50" s="247">
        <f t="shared" ref="F50:F54" si="3">SUM(G50:R50)</f>
        <v>2925.9999999999995</v>
      </c>
      <c r="G50" s="259"/>
      <c r="H50" s="248"/>
      <c r="I50" s="248"/>
      <c r="J50" s="248"/>
      <c r="K50" s="248">
        <v>877.8</v>
      </c>
      <c r="L50" s="248"/>
      <c r="M50" s="248">
        <v>877.8</v>
      </c>
      <c r="N50" s="248"/>
      <c r="O50" s="248"/>
      <c r="P50" s="248">
        <v>877.8</v>
      </c>
      <c r="Q50" s="248"/>
      <c r="R50" s="248">
        <v>292.60000000000002</v>
      </c>
    </row>
    <row r="51" spans="1:18" s="4" customFormat="1">
      <c r="A51" s="242"/>
      <c r="B51" s="344"/>
      <c r="C51" s="244">
        <v>1152</v>
      </c>
      <c r="D51" s="245" t="s">
        <v>92</v>
      </c>
      <c r="E51" s="246">
        <v>3263</v>
      </c>
      <c r="F51" s="247">
        <f t="shared" si="3"/>
        <v>1152.0000000000002</v>
      </c>
      <c r="G51" s="259"/>
      <c r="H51" s="248"/>
      <c r="I51" s="248"/>
      <c r="J51" s="248"/>
      <c r="K51" s="248">
        <v>345.6</v>
      </c>
      <c r="L51" s="248"/>
      <c r="M51" s="248">
        <v>345.6</v>
      </c>
      <c r="N51" s="248"/>
      <c r="O51" s="248"/>
      <c r="P51" s="248">
        <v>345.6</v>
      </c>
      <c r="Q51" s="248"/>
      <c r="R51" s="248">
        <v>115.2</v>
      </c>
    </row>
    <row r="52" spans="1:18" s="4" customFormat="1">
      <c r="A52" s="242"/>
      <c r="B52" s="344"/>
      <c r="C52" s="244">
        <v>240</v>
      </c>
      <c r="D52" s="245" t="s">
        <v>93</v>
      </c>
      <c r="E52" s="246">
        <v>3263</v>
      </c>
      <c r="F52" s="247">
        <f t="shared" si="3"/>
        <v>240</v>
      </c>
      <c r="G52" s="259"/>
      <c r="H52" s="248"/>
      <c r="I52" s="248"/>
      <c r="J52" s="248"/>
      <c r="K52" s="248"/>
      <c r="L52" s="248"/>
      <c r="M52" s="248">
        <v>60</v>
      </c>
      <c r="N52" s="248"/>
      <c r="O52" s="248"/>
      <c r="P52" s="248">
        <v>55</v>
      </c>
      <c r="Q52" s="248"/>
      <c r="R52" s="248">
        <v>125</v>
      </c>
    </row>
    <row r="53" spans="1:18" s="4" customFormat="1">
      <c r="A53" s="242"/>
      <c r="B53" s="344"/>
      <c r="C53" s="244">
        <v>443.4</v>
      </c>
      <c r="D53" s="245" t="s">
        <v>95</v>
      </c>
      <c r="E53" s="246">
        <v>3263</v>
      </c>
      <c r="F53" s="247">
        <f t="shared" si="3"/>
        <v>443.39</v>
      </c>
      <c r="G53" s="259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>
        <v>443.39</v>
      </c>
    </row>
    <row r="54" spans="1:18" s="4" customFormat="1" ht="14.25" customHeight="1">
      <c r="A54" s="242"/>
      <c r="B54" s="344"/>
      <c r="C54" s="244">
        <v>200</v>
      </c>
      <c r="D54" s="245" t="s">
        <v>94</v>
      </c>
      <c r="E54" s="246">
        <v>3263</v>
      </c>
      <c r="F54" s="247">
        <f t="shared" si="3"/>
        <v>200</v>
      </c>
      <c r="G54" s="259"/>
      <c r="H54" s="248"/>
      <c r="I54" s="248"/>
      <c r="J54" s="248"/>
      <c r="K54" s="248"/>
      <c r="L54" s="248"/>
      <c r="M54" s="248"/>
      <c r="N54" s="248"/>
      <c r="O54" s="248"/>
      <c r="P54" s="248">
        <v>97.19</v>
      </c>
      <c r="Q54" s="248"/>
      <c r="R54" s="248">
        <v>102.81</v>
      </c>
    </row>
    <row r="55" spans="1:18" s="4" customFormat="1">
      <c r="A55" s="334" t="s">
        <v>162</v>
      </c>
      <c r="B55" s="345"/>
      <c r="C55" s="335"/>
      <c r="D55" s="336" t="s">
        <v>163</v>
      </c>
      <c r="E55" s="337">
        <v>2231</v>
      </c>
      <c r="F55" s="338">
        <f t="shared" si="1"/>
        <v>108.9</v>
      </c>
      <c r="G55" s="339"/>
      <c r="H55" s="340"/>
      <c r="I55" s="340"/>
      <c r="J55" s="340"/>
      <c r="K55" s="340"/>
      <c r="L55" s="340"/>
      <c r="M55" s="340"/>
      <c r="N55" s="340"/>
      <c r="O55" s="340"/>
      <c r="P55" s="340"/>
      <c r="Q55" s="340"/>
      <c r="R55" s="340">
        <v>108.9</v>
      </c>
    </row>
    <row r="56" spans="1:18" ht="13.5" thickBot="1">
      <c r="A56" s="59"/>
      <c r="B56" s="60">
        <f>B9+B15+B26+B42+B45+B46</f>
        <v>179528</v>
      </c>
      <c r="C56" s="61"/>
      <c r="D56" s="61"/>
      <c r="E56" s="24"/>
      <c r="F56" s="63"/>
      <c r="G56" s="64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</row>
    <row r="57" spans="1:18">
      <c r="A57" s="65" t="s">
        <v>4</v>
      </c>
      <c r="B57" s="66"/>
      <c r="C57" s="67"/>
      <c r="D57" s="67"/>
      <c r="E57" s="68"/>
      <c r="F57" s="70"/>
      <c r="G57" s="71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</row>
    <row r="58" spans="1:18">
      <c r="A58" s="12"/>
      <c r="B58" s="13"/>
      <c r="C58" s="7"/>
      <c r="D58" s="7"/>
      <c r="E58" s="7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1:18">
      <c r="A59" s="201"/>
      <c r="B59" s="286"/>
      <c r="C59" s="287"/>
      <c r="D59" s="287"/>
      <c r="E59" s="288">
        <v>1000</v>
      </c>
      <c r="F59" s="289">
        <f>F33</f>
        <v>500</v>
      </c>
      <c r="G59" s="287">
        <f t="shared" ref="G59:R59" si="4">G33</f>
        <v>0</v>
      </c>
      <c r="H59" s="287">
        <f t="shared" si="4"/>
        <v>0</v>
      </c>
      <c r="I59" s="287">
        <f t="shared" si="4"/>
        <v>0</v>
      </c>
      <c r="J59" s="287">
        <f t="shared" si="4"/>
        <v>0</v>
      </c>
      <c r="K59" s="287">
        <f t="shared" si="4"/>
        <v>0</v>
      </c>
      <c r="L59" s="287">
        <f t="shared" si="4"/>
        <v>0</v>
      </c>
      <c r="M59" s="287">
        <f t="shared" si="4"/>
        <v>0</v>
      </c>
      <c r="N59" s="287">
        <f t="shared" si="4"/>
        <v>0</v>
      </c>
      <c r="O59" s="287">
        <f t="shared" si="4"/>
        <v>0</v>
      </c>
      <c r="P59" s="287">
        <f t="shared" si="4"/>
        <v>500</v>
      </c>
      <c r="Q59" s="287">
        <f t="shared" si="4"/>
        <v>0</v>
      </c>
      <c r="R59" s="287">
        <f t="shared" si="4"/>
        <v>0</v>
      </c>
    </row>
    <row r="60" spans="1:18">
      <c r="A60" s="201"/>
      <c r="B60" s="282"/>
      <c r="C60" s="283"/>
      <c r="D60" s="283"/>
      <c r="E60" s="284">
        <v>2121</v>
      </c>
      <c r="F60" s="285">
        <f t="shared" ref="F60:R60" si="5">F27</f>
        <v>200.1</v>
      </c>
      <c r="G60" s="283">
        <f t="shared" si="5"/>
        <v>0</v>
      </c>
      <c r="H60" s="283">
        <f t="shared" si="5"/>
        <v>0</v>
      </c>
      <c r="I60" s="283">
        <f t="shared" si="5"/>
        <v>0</v>
      </c>
      <c r="J60" s="283">
        <f t="shared" si="5"/>
        <v>0</v>
      </c>
      <c r="K60" s="283">
        <f t="shared" si="5"/>
        <v>0</v>
      </c>
      <c r="L60" s="283">
        <f t="shared" si="5"/>
        <v>0</v>
      </c>
      <c r="M60" s="283">
        <f t="shared" si="5"/>
        <v>200.1</v>
      </c>
      <c r="N60" s="283">
        <f t="shared" si="5"/>
        <v>0</v>
      </c>
      <c r="O60" s="283">
        <f t="shared" si="5"/>
        <v>0</v>
      </c>
      <c r="P60" s="283">
        <f t="shared" si="5"/>
        <v>0</v>
      </c>
      <c r="Q60" s="283">
        <f t="shared" si="5"/>
        <v>0</v>
      </c>
      <c r="R60" s="283">
        <f t="shared" si="5"/>
        <v>0</v>
      </c>
    </row>
    <row r="61" spans="1:18">
      <c r="A61" s="201"/>
      <c r="B61" s="92"/>
      <c r="C61" s="54"/>
      <c r="D61" s="54"/>
      <c r="E61" s="275">
        <v>2122</v>
      </c>
      <c r="F61" s="276">
        <f t="shared" ref="F61:R61" si="6">F28</f>
        <v>1850.33</v>
      </c>
      <c r="G61" s="54">
        <f t="shared" si="6"/>
        <v>0</v>
      </c>
      <c r="H61" s="54">
        <f t="shared" si="6"/>
        <v>0</v>
      </c>
      <c r="I61" s="54">
        <f t="shared" si="6"/>
        <v>0</v>
      </c>
      <c r="J61" s="54">
        <f t="shared" si="6"/>
        <v>0</v>
      </c>
      <c r="K61" s="54">
        <f t="shared" si="6"/>
        <v>0</v>
      </c>
      <c r="L61" s="54">
        <f t="shared" si="6"/>
        <v>0</v>
      </c>
      <c r="M61" s="54">
        <f t="shared" si="6"/>
        <v>1670.33</v>
      </c>
      <c r="N61" s="54">
        <f t="shared" si="6"/>
        <v>0</v>
      </c>
      <c r="O61" s="54">
        <f t="shared" si="6"/>
        <v>180</v>
      </c>
      <c r="P61" s="54">
        <f t="shared" si="6"/>
        <v>0</v>
      </c>
      <c r="Q61" s="54">
        <f t="shared" si="6"/>
        <v>0</v>
      </c>
      <c r="R61" s="54">
        <f t="shared" si="6"/>
        <v>0</v>
      </c>
    </row>
    <row r="62" spans="1:18">
      <c r="A62" s="201"/>
      <c r="B62" s="228"/>
      <c r="C62" s="228"/>
      <c r="D62" s="228"/>
      <c r="E62" s="226">
        <v>2231</v>
      </c>
      <c r="F62" s="262">
        <f>F15+F26+F30+F31+F32+F55</f>
        <v>8995.35</v>
      </c>
      <c r="G62" s="224">
        <f t="shared" ref="G62:R62" si="7">G15+G26+G30+G31+G32+G55</f>
        <v>0</v>
      </c>
      <c r="H62" s="228">
        <f t="shared" si="7"/>
        <v>0</v>
      </c>
      <c r="I62" s="228">
        <f t="shared" si="7"/>
        <v>0</v>
      </c>
      <c r="J62" s="228">
        <f t="shared" si="7"/>
        <v>2702.04</v>
      </c>
      <c r="K62" s="228">
        <f t="shared" si="7"/>
        <v>0</v>
      </c>
      <c r="L62" s="228">
        <f t="shared" si="7"/>
        <v>0</v>
      </c>
      <c r="M62" s="228">
        <f t="shared" si="7"/>
        <v>0</v>
      </c>
      <c r="N62" s="228">
        <f t="shared" si="7"/>
        <v>0</v>
      </c>
      <c r="O62" s="228">
        <f t="shared" si="7"/>
        <v>1697.0300000000002</v>
      </c>
      <c r="P62" s="228">
        <f t="shared" si="7"/>
        <v>588.29999999999995</v>
      </c>
      <c r="Q62" s="228">
        <f t="shared" si="7"/>
        <v>1088.03</v>
      </c>
      <c r="R62" s="228">
        <f t="shared" si="7"/>
        <v>2919.9500000000003</v>
      </c>
    </row>
    <row r="63" spans="1:18">
      <c r="B63" s="229"/>
      <c r="C63" s="230"/>
      <c r="D63" s="230"/>
      <c r="E63" s="231">
        <v>2239</v>
      </c>
      <c r="F63" s="232">
        <f>F42+SUM(F9:F14)+F24+F36+F6</f>
        <v>189037.24000000002</v>
      </c>
      <c r="G63" s="230">
        <f t="shared" ref="G63:R63" si="8">G42+SUM(G9:G14)+G24+G36+G6</f>
        <v>0</v>
      </c>
      <c r="H63" s="230">
        <f t="shared" si="8"/>
        <v>0</v>
      </c>
      <c r="I63" s="230">
        <f t="shared" si="8"/>
        <v>0</v>
      </c>
      <c r="J63" s="230">
        <f t="shared" si="8"/>
        <v>0</v>
      </c>
      <c r="K63" s="230">
        <f t="shared" si="8"/>
        <v>4500</v>
      </c>
      <c r="L63" s="230">
        <f t="shared" si="8"/>
        <v>2952</v>
      </c>
      <c r="M63" s="230">
        <f t="shared" si="8"/>
        <v>0</v>
      </c>
      <c r="N63" s="230">
        <f t="shared" si="8"/>
        <v>0</v>
      </c>
      <c r="O63" s="230">
        <f t="shared" si="8"/>
        <v>17653.900000000001</v>
      </c>
      <c r="P63" s="230">
        <f t="shared" si="8"/>
        <v>0</v>
      </c>
      <c r="Q63" s="230">
        <f t="shared" si="8"/>
        <v>17966.5</v>
      </c>
      <c r="R63" s="230">
        <f t="shared" si="8"/>
        <v>145964.84000000003</v>
      </c>
    </row>
    <row r="64" spans="1:18">
      <c r="B64" s="235"/>
      <c r="C64" s="236"/>
      <c r="D64" s="236"/>
      <c r="E64" s="237"/>
      <c r="F64" s="238"/>
      <c r="G64" s="236"/>
      <c r="H64" s="236"/>
      <c r="I64" s="236"/>
      <c r="J64" s="236"/>
      <c r="K64" s="236"/>
      <c r="L64" s="236"/>
      <c r="M64" s="236"/>
      <c r="N64" s="236"/>
      <c r="O64" s="236"/>
      <c r="P64" s="236"/>
      <c r="Q64" s="236"/>
      <c r="R64" s="236"/>
    </row>
    <row r="65" spans="1:18" ht="11.25" customHeight="1">
      <c r="B65" s="190"/>
      <c r="C65" s="191"/>
      <c r="D65" s="191"/>
      <c r="E65" s="192">
        <v>2314</v>
      </c>
      <c r="F65" s="193">
        <f t="shared" ref="F65:R65" si="9">F34</f>
        <v>217</v>
      </c>
      <c r="G65" s="191">
        <f t="shared" si="9"/>
        <v>0</v>
      </c>
      <c r="H65" s="191">
        <f t="shared" si="9"/>
        <v>0</v>
      </c>
      <c r="I65" s="191">
        <f t="shared" si="9"/>
        <v>0</v>
      </c>
      <c r="J65" s="191">
        <f t="shared" si="9"/>
        <v>0</v>
      </c>
      <c r="K65" s="191">
        <f t="shared" si="9"/>
        <v>0</v>
      </c>
      <c r="L65" s="191">
        <f t="shared" si="9"/>
        <v>0</v>
      </c>
      <c r="M65" s="191">
        <f t="shared" si="9"/>
        <v>0</v>
      </c>
      <c r="N65" s="191">
        <f t="shared" si="9"/>
        <v>0</v>
      </c>
      <c r="O65" s="191">
        <f t="shared" si="9"/>
        <v>0</v>
      </c>
      <c r="P65" s="191">
        <f t="shared" si="9"/>
        <v>217</v>
      </c>
      <c r="Q65" s="191">
        <f t="shared" si="9"/>
        <v>0</v>
      </c>
      <c r="R65" s="191">
        <f t="shared" si="9"/>
        <v>0</v>
      </c>
    </row>
    <row r="66" spans="1:18" ht="12.75" customHeight="1">
      <c r="B66" s="248"/>
      <c r="C66" s="248"/>
      <c r="D66" s="248"/>
      <c r="E66" s="246">
        <v>3263</v>
      </c>
      <c r="F66" s="299">
        <f>F45+F46+F47+F49+F48+F50+F51+F52+F53+F54+F35</f>
        <v>95100.64</v>
      </c>
      <c r="G66" s="244">
        <f t="shared" ref="G66:R66" si="10">G45+G46+G47+G49+G48+G50+G51+G52+G53+G54+G35</f>
        <v>0</v>
      </c>
      <c r="H66" s="248">
        <f t="shared" si="10"/>
        <v>7000</v>
      </c>
      <c r="I66" s="248">
        <f t="shared" si="10"/>
        <v>7525.6</v>
      </c>
      <c r="J66" s="248">
        <f t="shared" si="10"/>
        <v>8886.7999999999993</v>
      </c>
      <c r="K66" s="248">
        <f t="shared" si="10"/>
        <v>5307.4000000000005</v>
      </c>
      <c r="L66" s="248">
        <f t="shared" si="10"/>
        <v>0</v>
      </c>
      <c r="M66" s="248">
        <f t="shared" si="10"/>
        <v>14958.6</v>
      </c>
      <c r="N66" s="248">
        <f t="shared" si="10"/>
        <v>0</v>
      </c>
      <c r="O66" s="248">
        <f t="shared" si="10"/>
        <v>2272</v>
      </c>
      <c r="P66" s="248">
        <f t="shared" si="10"/>
        <v>16634.789999999997</v>
      </c>
      <c r="Q66" s="248">
        <f t="shared" si="10"/>
        <v>0</v>
      </c>
      <c r="R66" s="248">
        <f t="shared" si="10"/>
        <v>32515.45</v>
      </c>
    </row>
    <row r="67" spans="1:18" ht="12.75" customHeight="1">
      <c r="B67" s="300"/>
      <c r="C67" s="300"/>
      <c r="D67" s="300"/>
      <c r="E67" s="301">
        <v>9141</v>
      </c>
      <c r="F67" s="302">
        <f>F7</f>
        <v>77500</v>
      </c>
      <c r="G67" s="300">
        <f t="shared" ref="G67:R67" si="11">G7</f>
        <v>0</v>
      </c>
      <c r="H67" s="300">
        <f t="shared" si="11"/>
        <v>0</v>
      </c>
      <c r="I67" s="300">
        <f t="shared" si="11"/>
        <v>0</v>
      </c>
      <c r="J67" s="300">
        <f t="shared" si="11"/>
        <v>0</v>
      </c>
      <c r="K67" s="300">
        <f t="shared" si="11"/>
        <v>0</v>
      </c>
      <c r="L67" s="300">
        <f t="shared" si="11"/>
        <v>0</v>
      </c>
      <c r="M67" s="300">
        <f t="shared" si="11"/>
        <v>0</v>
      </c>
      <c r="N67" s="300">
        <f t="shared" si="11"/>
        <v>0</v>
      </c>
      <c r="O67" s="300">
        <f t="shared" si="11"/>
        <v>0</v>
      </c>
      <c r="P67" s="300">
        <f t="shared" si="11"/>
        <v>0</v>
      </c>
      <c r="Q67" s="300">
        <f t="shared" si="11"/>
        <v>0</v>
      </c>
      <c r="R67" s="300">
        <f t="shared" si="11"/>
        <v>77500</v>
      </c>
    </row>
    <row r="68" spans="1:18" ht="12.75" customHeight="1">
      <c r="K68" s="3"/>
      <c r="L68" s="3"/>
    </row>
    <row r="69" spans="1:18" ht="38.25">
      <c r="A69" s="8"/>
      <c r="G69" s="91"/>
      <c r="H69" s="87"/>
      <c r="I69" s="22" t="s">
        <v>0</v>
      </c>
      <c r="J69" s="9" t="s">
        <v>152</v>
      </c>
      <c r="K69" s="10" t="s">
        <v>156</v>
      </c>
      <c r="L69" s="125" t="s">
        <v>151</v>
      </c>
      <c r="N69" s="89"/>
      <c r="O69" s="89"/>
      <c r="P69" s="87"/>
      <c r="Q69" s="14"/>
      <c r="R69" s="85"/>
    </row>
    <row r="70" spans="1:18">
      <c r="A70" s="8"/>
      <c r="G70" s="91"/>
      <c r="H70" s="87"/>
      <c r="I70" s="104">
        <v>1000</v>
      </c>
      <c r="J70" s="22">
        <v>500</v>
      </c>
      <c r="K70" s="298">
        <f>F59</f>
        <v>500</v>
      </c>
      <c r="L70" s="297">
        <f>J70-K70</f>
        <v>0</v>
      </c>
      <c r="N70" s="89"/>
      <c r="O70" s="89"/>
      <c r="P70" s="87"/>
      <c r="Q70" s="14"/>
      <c r="R70" s="85"/>
    </row>
    <row r="71" spans="1:18">
      <c r="G71" s="90"/>
      <c r="H71" s="88"/>
      <c r="I71" s="104">
        <v>2000</v>
      </c>
      <c r="J71" s="11">
        <v>200303</v>
      </c>
      <c r="K71" s="11">
        <f>F63+F65+F61+F64+F60+F62</f>
        <v>200300.02000000002</v>
      </c>
      <c r="L71" s="126">
        <f>J71-K71</f>
        <v>2.9799999999813735</v>
      </c>
      <c r="N71" s="88"/>
      <c r="O71" s="88"/>
      <c r="P71" s="86"/>
      <c r="Q71" s="88"/>
      <c r="R71" s="86"/>
    </row>
    <row r="72" spans="1:18">
      <c r="I72" s="101">
        <v>3000</v>
      </c>
      <c r="J72" s="20">
        <v>97022</v>
      </c>
      <c r="K72" s="20">
        <f>F66</f>
        <v>95100.64</v>
      </c>
      <c r="L72" s="126">
        <f t="shared" ref="L72:L73" si="12">J72-K72</f>
        <v>1921.3600000000006</v>
      </c>
    </row>
    <row r="73" spans="1:18">
      <c r="I73" s="101">
        <v>9141</v>
      </c>
      <c r="J73" s="20">
        <v>77500</v>
      </c>
      <c r="K73" s="20">
        <f>F67</f>
        <v>77500</v>
      </c>
      <c r="L73" s="126">
        <f t="shared" si="12"/>
        <v>0</v>
      </c>
    </row>
    <row r="74" spans="1:18">
      <c r="I74" s="131" t="s">
        <v>4</v>
      </c>
      <c r="J74" s="130">
        <f>SUM(J70:J73)</f>
        <v>375325</v>
      </c>
      <c r="K74" s="130">
        <f>SUM(K70:K73)</f>
        <v>373400.66000000003</v>
      </c>
      <c r="L74" s="130">
        <f>SUM(L70:L73)</f>
        <v>1924.339999999982</v>
      </c>
    </row>
  </sheetData>
  <mergeCells count="2">
    <mergeCell ref="B46:B55"/>
    <mergeCell ref="A27:A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VBTAI</vt:lpstr>
      <vt:lpstr>LM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Ritina</dc:creator>
  <cp:lastModifiedBy>Ieva Lismente</cp:lastModifiedBy>
  <cp:lastPrinted>2014-02-18T08:43:23Z</cp:lastPrinted>
  <dcterms:created xsi:type="dcterms:W3CDTF">2013-10-03T07:30:54Z</dcterms:created>
  <dcterms:modified xsi:type="dcterms:W3CDTF">2018-04-09T13:30:01Z</dcterms:modified>
</cp:coreProperties>
</file>